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5416" windowWidth="17565" windowHeight="10785" activeTab="0"/>
  </bookViews>
  <sheets>
    <sheet name="Planilha " sheetId="1" r:id="rId1"/>
    <sheet name="Cronograma" sheetId="2" r:id="rId2"/>
    <sheet name="Cpus auxiliares" sheetId="3" r:id="rId3"/>
  </sheets>
  <definedNames>
    <definedName name="_xlnm.Print_Area" localSheetId="1">'Cronograma'!$A$1:$H$57</definedName>
    <definedName name="_xlnm.Print_Area" localSheetId="0">'Planilha '!$A$1:$J$136</definedName>
    <definedName name="_xlnm.Print_Titles" localSheetId="0">'Planilha '!$7:$8</definedName>
  </definedNames>
  <calcPr fullCalcOnLoad="1"/>
</workbook>
</file>

<file path=xl/sharedStrings.xml><?xml version="1.0" encoding="utf-8"?>
<sst xmlns="http://schemas.openxmlformats.org/spreadsheetml/2006/main" count="626" uniqueCount="397">
  <si>
    <t>CAIXA ALVENARIA 50 X 50 X 75 CM, TAMPA EM CONCRETO-GORDURA, INCLUSIVE ESCAVAÇÃO, REATERRO E BOTA-FORA</t>
  </si>
  <si>
    <t>QUANT.</t>
  </si>
  <si>
    <t>UNITÁRIO</t>
  </si>
  <si>
    <t>ESQUADRIAS</t>
  </si>
  <si>
    <t>FONTE</t>
  </si>
  <si>
    <t>MERCADO</t>
  </si>
  <si>
    <t>CONDUTOR DE AP DO TELHADO EM TUBO PVC ESGOTO PLUVIAL, INCLUSIVE CONEXÕES E SUPORTES, 100 MM</t>
  </si>
  <si>
    <t>REGULARIZAÇÃO E COMPACTAÇÃO DE TERRENO COM PLACA VIBRATÓRIA</t>
  </si>
  <si>
    <t>ASSENTO BRANCO PARA VASO</t>
  </si>
  <si>
    <t>PREPARAÇÃO P/ PINTURA EM TETOS, PVA/ACRÍLICA COM FUNDO SELADOR EM 2 DEMÃOS</t>
  </si>
  <si>
    <t>SERVIÇOS PRELIMINARES</t>
  </si>
  <si>
    <t>TERRAPLENAGEM/TRABALHO EM TERRA</t>
  </si>
  <si>
    <t>FUNDAÇÃO</t>
  </si>
  <si>
    <t>REVESTIMENTOS</t>
  </si>
  <si>
    <t>PINTURA</t>
  </si>
  <si>
    <t>INSTALAÇÕES ELÉTRICAS</t>
  </si>
  <si>
    <t>SISTEMA DE PREVENÇÃO E COMBATE A INCÊNDIO</t>
  </si>
  <si>
    <t>COMPLEMENTAÇÃO DE OBRA</t>
  </si>
  <si>
    <t>UNID.</t>
  </si>
  <si>
    <t>ITEM</t>
  </si>
  <si>
    <t>DESCRIÇÃO</t>
  </si>
  <si>
    <t>TOTAL</t>
  </si>
  <si>
    <t>m²</t>
  </si>
  <si>
    <t>ml</t>
  </si>
  <si>
    <t>m³</t>
  </si>
  <si>
    <t>un.</t>
  </si>
  <si>
    <t xml:space="preserve">LIMPEZA GERAL DE OBRA </t>
  </si>
  <si>
    <t>kg</t>
  </si>
  <si>
    <t xml:space="preserve">CONTRAPISO DESEMPENADO, C/ARGAMASSA 1:3, SEM JUNTA E= 2,5CM                                                     </t>
  </si>
  <si>
    <t>CUBA DE LOUÇA BRANCA DE EMBUTIR, OVAL, INCLUSIVE VÁLVULA, SIFÃO E LIGAÇÕES CROMADAS</t>
  </si>
  <si>
    <t>LAVATÓRIO MEDIO LOUÇA BRANCA COM COLUNA, INCLUSIVE VÁLVULA, SIFÃO E LIGAÇÕES CROMADAS</t>
  </si>
  <si>
    <t xml:space="preserve">BARRA DE APOIO EM AÇO INOX PARA PNE L=90CM (VASO SANITÁRIO)              </t>
  </si>
  <si>
    <t>m</t>
  </si>
  <si>
    <t>LOCAÇÃO DA OBRA C/ GABARITO DE MADEIRA E INSTRUMENTOS DE PRECISÃO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</si>
  <si>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</si>
  <si>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</si>
  <si>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</si>
  <si>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</si>
  <si>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</si>
  <si>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</si>
  <si>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</si>
  <si>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</si>
  <si>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ALVENARIAS</t>
  </si>
  <si>
    <t>LASTRO DE CONCRETO MAGRO E=10CM (PREPARAÇÃO DO FUNDO DE VALA)</t>
  </si>
  <si>
    <t>CÓDIGO</t>
  </si>
  <si>
    <t>IIO-PLA-005</t>
  </si>
  <si>
    <t>LOC-OBR-005</t>
  </si>
  <si>
    <t>TER-ESC-005</t>
  </si>
  <si>
    <t>TER-REG-010</t>
  </si>
  <si>
    <t>FUN-LAS-005</t>
  </si>
  <si>
    <t>EST-FOR-020</t>
  </si>
  <si>
    <t>INSTALAÇÕES HIDRÁULICAS</t>
  </si>
  <si>
    <t>INSTALAÇÕES SANITÁRIAS</t>
  </si>
  <si>
    <t>HID-TUB-055</t>
  </si>
  <si>
    <t>PIS-CON-010</t>
  </si>
  <si>
    <t>REV-CHA-005</t>
  </si>
  <si>
    <t>PIN-ESM-005</t>
  </si>
  <si>
    <t>LOU-CUB-005</t>
  </si>
  <si>
    <t>LOU-LAV-010</t>
  </si>
  <si>
    <t>LOU-VAS-020</t>
  </si>
  <si>
    <t>ACE-BAR-015</t>
  </si>
  <si>
    <t>VID-ESP-005</t>
  </si>
  <si>
    <t>LIM-GER-005</t>
  </si>
  <si>
    <t xml:space="preserve">EXECUÇÃO DE ALVENARIA DE TIJOLO FURADO (BLOCO CERÂMICO DE VEDAÇÃO), E= 15 CM, ASSENTES COM ARGAMASSA DE CIMENTO E AREIA 1:6                                    </t>
  </si>
  <si>
    <t>ALV-TIJ-030</t>
  </si>
  <si>
    <t>DIV-PED-015</t>
  </si>
  <si>
    <t>PISO EM CERAMICA ESMALTADA LINHA POPULAR PEI-4, ASSENTADA COM ARGAMASSA COLANTE, COM REJUNTAMENTO EM CIMENTO BRANCO</t>
  </si>
  <si>
    <t>RODAPE EM CERAMICA ESMALTADA LINHA POPULAR PEI-4, ASSENTADA COM ARGAMASSA FABRICADA NO LOCAL, COM REJUNTAMENTO EM CIMENTO BRANCO</t>
  </si>
  <si>
    <t>CAIXA ALVENARIA 40 X40 X 60 CM, TAMPA EM CONCRETO-INSPEÇÃO / PASSAGEM, INCLUSIVE ESCAVAÇÃO, REATERRO E BOTA-FORA</t>
  </si>
  <si>
    <t>PINTURA ACRILICA, EM PAREDES, 2 DEMÃOS SOBRE MASSA ACRILICA</t>
  </si>
  <si>
    <t>PINTURA ACRILICA, EM TETOS, 2 DEMÃOS SOBRE MASSA ACRILICA</t>
  </si>
  <si>
    <t>CONCRETO ESTRUTURAL USINADO FCK &gt;= 20 MPA, BRITA 1</t>
  </si>
  <si>
    <t>CUSTO</t>
  </si>
  <si>
    <t>ORÇAMENTARIA</t>
  </si>
  <si>
    <t>BDI</t>
  </si>
  <si>
    <t>1</t>
  </si>
  <si>
    <t>1.1</t>
  </si>
  <si>
    <t>1.3</t>
  </si>
  <si>
    <t>1.4</t>
  </si>
  <si>
    <t>2</t>
  </si>
  <si>
    <t>2.1</t>
  </si>
  <si>
    <t>3</t>
  </si>
  <si>
    <t>3.3</t>
  </si>
  <si>
    <t>3.4</t>
  </si>
  <si>
    <t>3.5</t>
  </si>
  <si>
    <t>4</t>
  </si>
  <si>
    <t>4.1</t>
  </si>
  <si>
    <t>4.2</t>
  </si>
  <si>
    <t>5</t>
  </si>
  <si>
    <t>6</t>
  </si>
  <si>
    <t>6.1</t>
  </si>
  <si>
    <t>6.2</t>
  </si>
  <si>
    <t>7</t>
  </si>
  <si>
    <t>7.1</t>
  </si>
  <si>
    <t>7.2</t>
  </si>
  <si>
    <t>7.3</t>
  </si>
  <si>
    <t>8</t>
  </si>
  <si>
    <t>8.1</t>
  </si>
  <si>
    <t>8.2</t>
  </si>
  <si>
    <t>9</t>
  </si>
  <si>
    <t>10</t>
  </si>
  <si>
    <t>10.1</t>
  </si>
  <si>
    <t>10.2</t>
  </si>
  <si>
    <t>11</t>
  </si>
  <si>
    <t>11.1</t>
  </si>
  <si>
    <t>11.2</t>
  </si>
  <si>
    <t>11.4</t>
  </si>
  <si>
    <t>11.5</t>
  </si>
  <si>
    <t>12</t>
  </si>
  <si>
    <t>12.1</t>
  </si>
  <si>
    <t>13.1</t>
  </si>
  <si>
    <t>13.2</t>
  </si>
  <si>
    <t>12.2</t>
  </si>
  <si>
    <t>EST-CON-080</t>
  </si>
  <si>
    <t>ESCAVAÇÃO MECÂNICA COM TRATOR, INCLUSIVE TRANSPORTE ATÉ 50 M EM MATERIAL DE 1ª CATEGORIA</t>
  </si>
  <si>
    <t>PIS-CON-025</t>
  </si>
  <si>
    <t>PIN-SEL-005</t>
  </si>
  <si>
    <t>PIN-SEL-010</t>
  </si>
  <si>
    <t>HID-CXS-025</t>
  </si>
  <si>
    <t>PISO EM CONCRETO FCK = 13,5 MPA, E = 8 CM, ACABAMENTO SARRAFEADO, PARA ÁREA EXTERNA</t>
  </si>
  <si>
    <t>PLANILHA ORÇAMENTÁRIA</t>
  </si>
  <si>
    <t xml:space="preserve">TER-ATE-010  </t>
  </si>
  <si>
    <t xml:space="preserve">TER-ESC-050 </t>
  </si>
  <si>
    <t xml:space="preserve"> 76444/001</t>
  </si>
  <si>
    <t>COMPACTACAO MECANICA DE VALAS (COMPACTADOR TIPO SAPO ATE 35 KG)</t>
  </si>
  <si>
    <t>TRA-CAR-010</t>
  </si>
  <si>
    <t xml:space="preserve">CARGA DE MATERIAL DE QUALQUER NATUREZA SOBRE CAMINHÃO - MECÂNICA </t>
  </si>
  <si>
    <t xml:space="preserve">TRA-CAM-015 </t>
  </si>
  <si>
    <t>m³xKm</t>
  </si>
  <si>
    <t xml:space="preserve">TRANSPORTE DE MATERIAL DE QUALQUER NATUREZA EM CAMINHÃO 2 KM &lt; DMT &lt;= 5 KM (DENTRO DO PERÍMETRO URBANO) </t>
  </si>
  <si>
    <t xml:space="preserve">ARMACAO ACO CA-50, DIAM. 6,3 (1/4) À 12,5MM(1/2) -FORNECIMENTO/ CORTE (PERDA DE 10%) / DOBRA / COLOCAÇÃO.                                               </t>
  </si>
  <si>
    <t xml:space="preserve">FORNECIMENTO E LANÇAMENTO DE CONCRETO ESTRUTURAL VIRADO EM OBRAFCK&gt;=20 MPA, BRITA 1 E 2 EM FUNDAÇÃO </t>
  </si>
  <si>
    <t>FORMA E DESFORMA DE COMPENSADO RESINADO ESPESSURA 10MM, EXCLUSIVE ESCORAMENTO (3X)</t>
  </si>
  <si>
    <t>CAIXA ALVENARIA 40 X 40 X 60 CM, TAMPA EM GRELHA DE AÇO-PASSAGEM, INCLUSIVE ESCAVAÇÃO, REATERRO E BOTA-FORA</t>
  </si>
  <si>
    <t>PISOS E RODAPÉ</t>
  </si>
  <si>
    <t>INSTALAÇÕES PLUVIAIS</t>
  </si>
  <si>
    <t>INSTALAÇÕES ELÉTRICAS, TELEFONIA E LÓGICA</t>
  </si>
  <si>
    <t>12.3</t>
  </si>
  <si>
    <t>12.4</t>
  </si>
  <si>
    <t>12.5</t>
  </si>
  <si>
    <t>13.3</t>
  </si>
  <si>
    <t>13.4</t>
  </si>
  <si>
    <t>13.5</t>
  </si>
  <si>
    <t>13.6</t>
  </si>
  <si>
    <t>1.5</t>
  </si>
  <si>
    <t>3.1</t>
  </si>
  <si>
    <t>3.2</t>
  </si>
  <si>
    <t>4.3</t>
  </si>
  <si>
    <t>4.4</t>
  </si>
  <si>
    <t xml:space="preserve">                                                          SECRETARIA MUNICIPAL DE DESENVOLVIMENTO URBANO</t>
  </si>
  <si>
    <t>VERGAS  E CONTRA-VERGAS RETAS CONCRETO ARMADO 15x10 CM FCK= 20 MPA</t>
  </si>
  <si>
    <t>INST-TEL-005</t>
  </si>
  <si>
    <t>FORNECIMENTO E COLOCAÇAO DE LUMINÁRIA DE SOBREPOR  EM CHAPA DE AÇO TRATADA E PINTADA ELETROSTATICAMENTE COM REFLETOR DE ALUMÍNIO ALTO BRILHO E ALETAS ALTO BRILHO  COM SOQUETES, PARA LAMPADAS FLUORESCENTE TUBULAR T8 L 36 W/840 COM REATOR DE PARTIDA RAPIDA E LAMPANDAS FLUORESCENTE , COMPLETA</t>
  </si>
  <si>
    <t>LUMINÁRIA PARA LÂMPADA COMPACTA FLUORESCENTE, COMPLETA INCLUSIVE LAMPADA FLUORESCENTE COMPACTA 25W</t>
  </si>
  <si>
    <t>APARELHOS, METAIS E ACESSORIOS</t>
  </si>
  <si>
    <t>HID-GOR-020</t>
  </si>
  <si>
    <t>VASO SANITÁRIO COMPLETO LOUÇA BRANCA INCLUSIVE VÁLVULA DE DESCARGA, TUBO DE DESCARGA, PARAFUSOS, TUBO DE LIGAÇAO</t>
  </si>
  <si>
    <t>VASO SANITÁRIO LOUÇA BRANCA INCLUSIVE VÁLVULA DE DESCARGA COM SÓCULO NA BASE DA BACIA DEVENDO ACOMPANHAR A PROJEÇÃO DA BASE NÃO ULTRAPASSANDO EM 0,05 M O SEU CONTORNO, TENDO A ALTURA MÁXIMA (BACIA + ASSENTO) H = 46 CM</t>
  </si>
  <si>
    <t>LOU-VAS-035</t>
  </si>
  <si>
    <t xml:space="preserve">TORNEIRA PARA LAVATÓRIO DE MESA BICA BAIXA COM AREJADOR, ACABAMENTO CROMADO </t>
  </si>
  <si>
    <t xml:space="preserve">MET-TOR-035 </t>
  </si>
  <si>
    <t xml:space="preserve">FORNECIMENTO E INSTALAÇÃO DE BOJO EM AÇO INOX N° 1 (46,5 X 33 X 11,5 CM) COM VÁLVULA E SIFÃO CROMADOS </t>
  </si>
  <si>
    <t>LOU-BOJ-005</t>
  </si>
  <si>
    <t>FORNECIMENTO E INSTALAÇÃO DE BOJO EM AÇO INOX EXPURGO HOSPITALAR EM INOX 70X55</t>
  </si>
  <si>
    <t xml:space="preserve">ACE-ASS-005 </t>
  </si>
  <si>
    <t>INC-LUM-005</t>
  </si>
  <si>
    <t>LÂMPADA LUMINÁRIA ALIMENTADO POR BATERIA DE CHUMBO ÁCIDA SELADA 6V/4ª; VOLTAGEM DE REDE DE 221/ 110 AC - 60HZ ATRAVÉS DE CHAVE SELETORA - CADA CONJUNTO SERÁ COMPOSTO DE 2 LÂMPADAS FLUEORESCENTES COM 8,0 W CADA; CIRCUITO DE PROTEÇÃO DE SOBRECARGA E DESCARGA DE BATERIA SELETORA PARA UMA OU DUAS LÂMPADAS.</t>
  </si>
  <si>
    <t>INC-EXT-016</t>
  </si>
  <si>
    <t>EXTINTOR DE INCÊNDIO TIPO PÓ QUÍMICO SECO (ABC) 6KG, COM CAPACIDADE EXTINTORA 2-A:20-B:C, FABRICADO DE ACORDO COM A NBR 10721 DA ABNT. CONFORME TABELA "B", CONSTANTE NO PROJETO.</t>
  </si>
  <si>
    <t>ATERRO COMPACTADO COM PLACA VIBRATÓRIA</t>
  </si>
  <si>
    <t>PREPARAÇÃO P/ PINTURA EM PAREDES , PVA/ACRÍLICA COM FUNDO SELADOR EM 2 DEMÃOS</t>
  </si>
  <si>
    <t>ADMINISTRAÇÃO LOCAL</t>
  </si>
  <si>
    <t xml:space="preserve">ENGENHEIRO DE OBRAS </t>
  </si>
  <si>
    <t>H</t>
  </si>
  <si>
    <t>13</t>
  </si>
  <si>
    <t>3.6</t>
  </si>
  <si>
    <t>3.7</t>
  </si>
  <si>
    <t>8.3</t>
  </si>
  <si>
    <t>10.2.1</t>
  </si>
  <si>
    <t xml:space="preserve">ESCAVAÇÃO MANUAL DE TERRA (DESATERRO MANUAL) </t>
  </si>
  <si>
    <t xml:space="preserve">PINTURA ÓLEO/ESMALTE, 2 DEMÃOS EM ESQUADRIAS DE MADEIRA INCLUSIVE FUNDO BRANCO           </t>
  </si>
  <si>
    <t>EMASSAMENTO COM MASSA ACRILICA PARA AMBIENTES INTERNOS, DUAS DEMÃOS</t>
  </si>
  <si>
    <t xml:space="preserve">PINTURA ÓLEO/ESMALTE, 2 DEMÃOS EM ESQUADRIAS DE FERRO INCLUSIVE FUNDO PROTETOR         </t>
  </si>
  <si>
    <t>PIN-ESM-015</t>
  </si>
  <si>
    <t>13.7</t>
  </si>
  <si>
    <t>74200/001</t>
  </si>
  <si>
    <t>DIGITAR VALOR AO LADO</t>
  </si>
  <si>
    <t>MOB-DES-020</t>
  </si>
  <si>
    <t>DATA</t>
  </si>
  <si>
    <t>PIS-LAJ-010</t>
  </si>
  <si>
    <t xml:space="preserve">LAJE DE TRANSIÇÃO E = 6 CM, SEM JUNTA, FCK = 10 MPA (MANUAL)    </t>
  </si>
  <si>
    <t xml:space="preserve"> </t>
  </si>
  <si>
    <t>AMPLIAÇÃO</t>
  </si>
  <si>
    <t>6.3</t>
  </si>
  <si>
    <t>PONTO DE ÁGUA FRIA EMBUTIDO, INCLUINDO TUBO DE PVC RÍGIDO SOLDÁVEL E CONEXÕES</t>
  </si>
  <si>
    <t>INST-AGU-005</t>
  </si>
  <si>
    <t xml:space="preserve">INST-ESG-005 </t>
  </si>
  <si>
    <t>INST-ESG-010</t>
  </si>
  <si>
    <t>PONTO DE ESGOTO, INCLUINDO TUBO DE PVC RÍGIDO SOLDÁVEL DE 40 MM E CONEXÕES</t>
  </si>
  <si>
    <t xml:space="preserve">PONTO DE ESGOTO, INCLUINDO TUBO DE PVC RÍGIDO SOLDÁVEL DE 50 MM E CONEXÕES </t>
  </si>
  <si>
    <t>PONTO DE ESGOTO, INCLUINDO TUBO DE PVC RÍGIDO SOLDÁVEL DE 100 MM E CONEXÕES</t>
  </si>
  <si>
    <t>INST-ESG-015</t>
  </si>
  <si>
    <t xml:space="preserve">PONTO DE INTERRUPTOR, INCLUINDO ELETRODUTO DE PVC RÍGIDO E CAIXA COM ESPELHO </t>
  </si>
  <si>
    <t>INST-INT-005</t>
  </si>
  <si>
    <t>PONTO DE LUZ EMBUTIDO, INCLUINDO ELETRODUTO DE PVC RÍGIDO E CAIXA COM ESPELHO (POR UNIDADE)</t>
  </si>
  <si>
    <t>INST-LUZ-005</t>
  </si>
  <si>
    <t xml:space="preserve">PONTO DE TELEFONE/REDE, INCLUINDO ELETRODUTO DE PVC  RÍGIDO E CAIXA COM ESPELHO </t>
  </si>
  <si>
    <t>PONTO DE TOMADA DE EMBUTIR, INCLUINDO ELETRODUTO DE PVC RÍGIDO E CAIXA COM ESPELHO</t>
  </si>
  <si>
    <t>INST-TOM-005</t>
  </si>
  <si>
    <t xml:space="preserve">PONTO SECO PARA INSTALAÇÃO DE SOM, TV, ALARME E LÓGICA, INCLUINDO ELETRODUTO DE PVC RÍGIDO E CAIXA COM ESPELHO </t>
  </si>
  <si>
    <t>INST-STVAL-005</t>
  </si>
  <si>
    <t>REGISTRO DE GAVETA COM ACABAMENTO</t>
  </si>
  <si>
    <t xml:space="preserve">HID-REG-075 </t>
  </si>
  <si>
    <t xml:space="preserve">LAVATÓRIO PEQUENO LOUÇA BRANCA SEM COLUNA, INCLUSIVE VÁLVULA E SIFÃO CROMADOS </t>
  </si>
  <si>
    <t xml:space="preserve">LOU-LAV-005 </t>
  </si>
  <si>
    <t xml:space="preserve">ACE-PAP-005 </t>
  </si>
  <si>
    <t>PAPELEIRA DE LOUÇA BRANCA</t>
  </si>
  <si>
    <t>ACE-PAP-020</t>
  </si>
  <si>
    <t>PORTA PAPEL TOALHA, PLÁSTICO, 2 OU 3 DOBRAS</t>
  </si>
  <si>
    <t>ACE-SAB-005</t>
  </si>
  <si>
    <t>PORTA SABÃO LÍQUIDO</t>
  </si>
  <si>
    <t>CHAPA DE AÇO INOX PARA PROTEÇÃO DAS PORTAS DOS BANHEIROS (PNE) - 2 FACES</t>
  </si>
  <si>
    <t xml:space="preserve">REBOCO / EMBOCO PAULISTA (MASSA UNICA) TRACO 1:3 (CIMENTO E AREIA), ESPESSURA 2 CM PREPARO MANUAL  - EXTERNO                                     </t>
  </si>
  <si>
    <t xml:space="preserve">CHAPISCO COM ARGAMASSA 1:3 CIM AREIA, A COLHER  - EXTERNO   </t>
  </si>
  <si>
    <t>PREPARAÇÃO P/ PINTURA EM PAREDES , PVA/ACRÍLICA COM FUNDO SELADOR EM 2 DEMÃOS - EXTERNO</t>
  </si>
  <si>
    <t>CHAPISCO COM ARGAMASSA 1:3 CIM AREIA, A COLHER  - TETO</t>
  </si>
  <si>
    <t xml:space="preserve">REBOCO / EMBOCO PAULISTA (MASSA UNICA) TRACO 1:3 (CIMENTO E AREIA), ESPESSURA 2 CM PREPARO MANUAL  - TETO                              </t>
  </si>
  <si>
    <t>12.6</t>
  </si>
  <si>
    <t>11.6</t>
  </si>
  <si>
    <t>ALV-TIJ-025</t>
  </si>
  <si>
    <t xml:space="preserve">EXECUÇÃO DE ALVENARIA DE TIJOLO FURADO (BLOCO CERÂMICO DE VEDAÇÃO), E= 10 CM, ASSENTES COM ARGAMASSA DE CIMENTO E AREIA 1:6                                    </t>
  </si>
  <si>
    <t>8.4</t>
  </si>
  <si>
    <t>8.5</t>
  </si>
  <si>
    <t>8.6</t>
  </si>
  <si>
    <t>8.7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</si>
  <si>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</si>
  <si>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</si>
  <si>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</si>
  <si>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</si>
  <si>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</si>
  <si>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</si>
  <si>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</si>
  <si>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</si>
  <si>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</si>
  <si>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</si>
  <si>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10.2.2</t>
  </si>
  <si>
    <t>10.2.3</t>
  </si>
  <si>
    <t>10.2.5</t>
  </si>
  <si>
    <t>10.2.6</t>
  </si>
  <si>
    <t>10.4</t>
  </si>
  <si>
    <t>10.4.2</t>
  </si>
  <si>
    <t>10.5</t>
  </si>
  <si>
    <t>10.5.1</t>
  </si>
  <si>
    <t>10.5.2</t>
  </si>
  <si>
    <t>10.5.3</t>
  </si>
  <si>
    <t>11.7</t>
  </si>
  <si>
    <t>13.9</t>
  </si>
  <si>
    <t xml:space="preserve">ENCARREGADO DE OBRA </t>
  </si>
  <si>
    <t>SETOP</t>
  </si>
  <si>
    <t>ARM-AÇO-005</t>
  </si>
  <si>
    <t>FUN-FOR-005</t>
  </si>
  <si>
    <t>FORMA TABUA PARA CONCRETO EM FUNDACAO, C/ REAPROVEITAMENTO 3X. M2</t>
  </si>
  <si>
    <t>SINAPI</t>
  </si>
  <si>
    <t xml:space="preserve"> 73953/006</t>
  </si>
  <si>
    <t>CPU03</t>
  </si>
  <si>
    <t>PIS-CER-020</t>
  </si>
  <si>
    <t>ROD-CER-005</t>
  </si>
  <si>
    <t>PIN-EMA-006</t>
  </si>
  <si>
    <t>PIN-ACR-005</t>
  </si>
  <si>
    <t>PIN-ACR-006</t>
  </si>
  <si>
    <t>ESTRUTURAS DE CONCRETO</t>
  </si>
  <si>
    <t>ESPELHO (3,00 X 90) CM, E = 4 MM, COLOCADO COM PARAFUSO FINESSON (ESCOVÁRIO)</t>
  </si>
  <si>
    <t>ESPELHO (60 X 90) CM, E = 4 MM, COLOCADO COM PARAFUSO FINESSON (5 WC, 7 SALAS)</t>
  </si>
  <si>
    <t>QUADRO DE DISTRIBUIÇÃO PARA 20 MÓDULOS COM BARRAMENTO 100A</t>
  </si>
  <si>
    <t xml:space="preserve">ELE-QUA-010 </t>
  </si>
  <si>
    <t>9.1.10</t>
  </si>
  <si>
    <t>PORTA DE ABRIR, COMPLETA, MADEIRA DE LEI PRANCHETA PARA PINTURA COMPLETA  COM MARCO, 80 X 210 CM, COM FERRAGENS EM FERRO LATONADO, DOBRADIÇA.</t>
  </si>
  <si>
    <t>PORTA DE ABRIR, COMPLETA, MADEIRA DE LEI PRANCHETA PARA PINTURA COMPLETA  COM MARCO 1,10 X 210 CM, COM FERRAGENS EM FERRO LATONADO, DOBRADIÇA.</t>
  </si>
  <si>
    <t>73910/005
74070/003</t>
  </si>
  <si>
    <t xml:space="preserve"> *73910/008
74070/003</t>
  </si>
  <si>
    <t xml:space="preserve">ADMINISTRAÇÃO LOCAL (ENCARGOS SOCIAIS - MENSAL = 52,90% E HORISTA = 90,84%) </t>
  </si>
  <si>
    <t xml:space="preserve">PADRÃO CEMIG AÉREO TIPO D5, 38,1 &lt;= DEMANDA &lt;= 47 KVA, TRIFÁSICO </t>
  </si>
  <si>
    <t>ELE-PAD-025</t>
  </si>
  <si>
    <t>FORNECIMENTO E INSTALAÇÃO DE CAIXA DÁGUA DE POLIETILENO COM TAMPA INCLUSIVE ADAPTADORES, REGISTRO 40MM PARA LIMPEZA , TORNEIRA DE BOIA E DEMAIS CONEXÕES 1000 L</t>
  </si>
  <si>
    <t>CAIXA 1000L</t>
  </si>
  <si>
    <t>MET-BOI-015 TORNEIRA DE BÓIA, D = 20 MM (3/4") UN 43,46</t>
  </si>
  <si>
    <t>HID-ADP-005</t>
  </si>
  <si>
    <t>ADAPTADOR SOLDÁVEL DE PVC MARROM COM FLANGES E ANEL PARA</t>
  </si>
  <si>
    <t>CAIXA DÁGUA Ø 20 MM X 1/2"</t>
  </si>
  <si>
    <t>HID-ADP-020</t>
  </si>
  <si>
    <t>CAIXA DÁGUA Ø 40 MM X 1 1/4"</t>
  </si>
  <si>
    <t xml:space="preserve">HID-DAG-015 CAIXA DÁGUA DE POLIETILENO COM TAMPA 1000 L </t>
  </si>
  <si>
    <t>FORNECIMENTO E INSTALAÇÃO DE CAIXA DÁGUA DE POLIETILENO 1000L</t>
  </si>
  <si>
    <t>HID-REG-110</t>
  </si>
  <si>
    <t xml:space="preserve"> REGISTRO DE ESFERA EM PVC SOLDÁVEL, Ø 40 MM </t>
  </si>
  <si>
    <t>HID-TUB-020</t>
  </si>
  <si>
    <t>total</t>
  </si>
  <si>
    <t>composição</t>
  </si>
  <si>
    <t>TUBO PVC RÍGIDO SOLDÁVEL, ÁGUA INCLUSIVE CONEXÕES 40MM</t>
  </si>
  <si>
    <t>74041/001</t>
  </si>
  <si>
    <t>74220/001</t>
  </si>
  <si>
    <t>TAPUME DE CHAPA DE MADEIRA COMPENSADA, H=2M E= 6MM, COM PINTURA A CAL E REA PROVEITAMENTO DE 2X</t>
  </si>
  <si>
    <t>73784/001</t>
  </si>
  <si>
    <t>LIGAÇÃO DE ESGOTO EM TUBO PVC ESGOTO SÉRIE-R DN 100MM, DA CAIXA ATÉ A UN CR  REDE, INCLUINDO ESCAVAÇÃO E REATERRO ATÉ 1,00M, COMPOSTO POR 10,50M DE TUBO PVC SÉRIE-R ESGOTO DN 100MM, JUNÇÃO SIMPLES PVC PARA ESGOTO PREDIAL DN 100X100MM E CURVA PVC 90GRAUS PARA REDE COLETORA DE ESGOTO DN 100MM - FORNECIMENTO E INSTALAÇÃO.</t>
  </si>
  <si>
    <t xml:space="preserve"> r x m²</t>
  </si>
  <si>
    <t>quantidade rxm²</t>
  </si>
  <si>
    <t>BAN-GRA-005</t>
  </si>
  <si>
    <t>BANCADA EM GRANITO  ESP. = 3 CM</t>
  </si>
  <si>
    <t xml:space="preserve">DIVISÓRIA EM GRANITO E = 3CM, INCLUSIVE FERRAGENS EM LATÃO CROMADO                                                  </t>
  </si>
  <si>
    <t xml:space="preserve">EMBOCO/REBOCO PAULISTA (MASSA UNICA) TRACO 1:3 (CIMENTO E AREIA), ESPESSURA 2,0CM, PREPARO MANUAL                                           </t>
  </si>
  <si>
    <t>REV-REB-020</t>
  </si>
  <si>
    <t>REV-REB-021</t>
  </si>
  <si>
    <t>REV-CHA-006</t>
  </si>
  <si>
    <t>REV-CER-015</t>
  </si>
  <si>
    <t>CERÂMICA ESMALTADA 20 X 20 CM PEI IV, ASSENTADA COM ARGAMASSA PRÉ-FABRICADA, INCLUSIVE REJUNTAMENTO</t>
  </si>
  <si>
    <t xml:space="preserve">TOTAL </t>
  </si>
  <si>
    <t xml:space="preserve">FORNECIMENTO E COLOCAÇÃO DE PLACA DE OBRA EM CHAPA GALVANIZADA  (3,00 X 1,50 M) </t>
  </si>
  <si>
    <t>IMPERMEABILIZAÇÕES</t>
  </si>
  <si>
    <t>IMP-CAM-005</t>
  </si>
  <si>
    <t>CAMADA DE REGULARIZAÇÃO ARGAMASSA TRAÇO 1:3, ESPESSURA MÉDIA 3,0 CM</t>
  </si>
  <si>
    <t>IMP-ASF-005</t>
  </si>
  <si>
    <t xml:space="preserve">IMP-PRO-005 </t>
  </si>
  <si>
    <t xml:space="preserve">IMPERMEABILIZAÇÃO COM MANTA ASFÁLTICA PRÉ-FABRICADA, E = 4 MM </t>
  </si>
  <si>
    <t xml:space="preserve">PROTEÇÃO MECÂNICA COM AREIA E CIMENTO E = 1,50 CM </t>
  </si>
  <si>
    <t>11.3</t>
  </si>
  <si>
    <t>PISO EM CONCRETO FCK = 13,5 MPA, E = 8 CM, ACABAMENTO SARRAFEADO, PARA RAMPA E ESCADA</t>
  </si>
  <si>
    <t>PROJETO EXECUTIVO DE ESTRUTURA DE CONCRETO, INCLUINDO FUNDAÇÃO</t>
  </si>
  <si>
    <t>2.2</t>
  </si>
  <si>
    <t>SER-POR-040</t>
  </si>
  <si>
    <t xml:space="preserve">PLACAS DE SINALIZAÇÃO CONSTANTE E DIMENSÕES </t>
  </si>
  <si>
    <t xml:space="preserve">PORTA EM CHAPA DOBRADA E METALON </t>
  </si>
  <si>
    <t>INSTALAÇÕES</t>
  </si>
  <si>
    <t>itens relevancia</t>
  </si>
  <si>
    <t>FUN-CON-045</t>
  </si>
  <si>
    <t>ELE-DIS-011</t>
  </si>
  <si>
    <t>DISJUNTOR MONOPOLAR TERMOMAGNÉTICO 10KA, DE 25A A 50A</t>
  </si>
  <si>
    <t>1.2</t>
  </si>
  <si>
    <t xml:space="preserve">CHAPISCO DE PAREDES COM ARGAMASSA 1:3 CIMENTO E AREIA, A COLHER         </t>
  </si>
  <si>
    <t>4.5</t>
  </si>
  <si>
    <t>IMP-PIN-005</t>
  </si>
  <si>
    <t xml:space="preserve">PINTURA COM EMULSÃO ASFÁLTICA </t>
  </si>
  <si>
    <t>5.1</t>
  </si>
  <si>
    <t>5.2</t>
  </si>
  <si>
    <t>5.3</t>
  </si>
  <si>
    <t>5.4</t>
  </si>
  <si>
    <t>10.1.1</t>
  </si>
  <si>
    <t>10.1.2</t>
  </si>
  <si>
    <t>10.2.4</t>
  </si>
  <si>
    <t>10.4.1</t>
  </si>
  <si>
    <t>13.8</t>
  </si>
  <si>
    <t>14.1</t>
  </si>
  <si>
    <t>SOL-GRA-010</t>
  </si>
  <si>
    <t>12.7</t>
  </si>
  <si>
    <t xml:space="preserve">SOLEIRA DE GRANITO CINZA ANDORINHA E = 3 CM </t>
  </si>
  <si>
    <t>VID-TEM-010</t>
  </si>
  <si>
    <t xml:space="preserve">VIDRO TEMPERADO, COLOCADO EM CAIXILHO COM OU SEM BAGUETES, COM GAXETA DE NEOPRENE E = 8 MM                                 </t>
  </si>
  <si>
    <t>FORNECIMENTO E ASSENTAMENTO DE JANELA DE CORRER OU ABRIR EM VIDRO TEMPERADO E=8MM COMPLETA INCLUSIVE FERRAGENS</t>
  </si>
  <si>
    <t xml:space="preserve">GRADE FIXA PARA PROTEÇÃO DE JANELAS, EM BARRA DE FERRO QUADRADO DE 1/2" E QUADRO DE FERRO CHATO DE 1/2"X 1/8", COLOCADA                         </t>
  </si>
  <si>
    <t>SEE-SER-070</t>
  </si>
  <si>
    <t>MOBILIZAÇÃO E DESMOBILIZAÇÃO DE OBRA (1% DO VALOR DA OBRA)</t>
  </si>
  <si>
    <t>PINTURA ACRÍLICA, EM PAREDES, 2 DEMÃOS SEM MASSA CORRIDA, EXCLUSIVE FUNDO SELADOR - EXTERNO</t>
  </si>
  <si>
    <t>LAJE PRÉ-MOLDADA, A REVESTIR, INCLUSIVE CAPEAMENTO E = 4 CM, SC = 100 KG/M2, L = 3,00 M</t>
  </si>
  <si>
    <t>LAJ-REV-005</t>
  </si>
  <si>
    <t>abr/16</t>
  </si>
  <si>
    <t>74139/002</t>
  </si>
  <si>
    <t xml:space="preserve">PORTA DE MADEIRA PARA BANHEIRO, EM CHAPA DE MADEIRA COMPENSADA, REVESTIDA COM LAMINADO TEXTURIZADO, 60X160CM, INCLUSO MARCO E DOBRADICAS TARJETA LIVRE/OCUPADO E DOBRADIÇAS </t>
  </si>
  <si>
    <t>CPU-03</t>
  </si>
  <si>
    <t>UNIDADE</t>
  </si>
  <si>
    <t>R$ UNIT.</t>
  </si>
  <si>
    <t>CHAPA INOX</t>
  </si>
  <si>
    <t>FRETE</t>
  </si>
  <si>
    <t>PARAFUSO</t>
  </si>
  <si>
    <t>h</t>
  </si>
  <si>
    <t>MARCENEIRO</t>
  </si>
  <si>
    <t>SERVENTE</t>
  </si>
  <si>
    <t>10.3.1</t>
  </si>
  <si>
    <t>10.3.2</t>
  </si>
  <si>
    <t>10.3</t>
  </si>
  <si>
    <t>10.4.3</t>
  </si>
  <si>
    <t>10.4.4</t>
  </si>
  <si>
    <t>10.4.5</t>
  </si>
  <si>
    <t>10.4.6</t>
  </si>
  <si>
    <t>10.4.7</t>
  </si>
  <si>
    <t>10.4.8</t>
  </si>
  <si>
    <t>10.4.9</t>
  </si>
  <si>
    <t>10.4.10</t>
  </si>
  <si>
    <t>10.4.11</t>
  </si>
  <si>
    <t>10.4.12</t>
  </si>
  <si>
    <t>10.4.13</t>
  </si>
  <si>
    <t>10.4.14</t>
  </si>
  <si>
    <t>10.4.15</t>
  </si>
  <si>
    <t>10.4.16</t>
  </si>
  <si>
    <t>10.4.17</t>
  </si>
  <si>
    <t>10.4.18</t>
  </si>
  <si>
    <t>OBRA: UBS VILA MARIA Rua José Vital s/n°</t>
  </si>
  <si>
    <t>OBRA:  UBS VILA MARIA</t>
  </si>
  <si>
    <t xml:space="preserve">                                                                                                  LOCAL: Rua José Vital s/n°                                                                      DATA ABRIL 2016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</si>
</sst>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  <numFmt numFmtId="177" formatCode="_(* #,##0.0000_);_(* \(#,##0.0000\);_(* &quot;-&quot;??_);_(@_)"/>
    <numFmt numFmtId="178" formatCode="_(* #,##0.000_);_(* \(#,##0.000\);_(* &quot;-&quot;??_);_(@_)"/>
    <numFmt numFmtId="179" formatCode="0.000"/>
    <numFmt numFmtId="180" formatCode="0.00000"/>
    <numFmt numFmtId="181" formatCode="[$-416]dddd\,\ d&quot; de &quot;mmmm&quot; de &quot;yyyy"/>
    <numFmt numFmtId="182" formatCode="&quot;R$&quot;#,##0_);\(&quot;R$&quot;#,##0\)"/>
    <numFmt numFmtId="183" formatCode="&quot;R$&quot;#,##0_);[Red]\(&quot;R$&quot;#,##0\)"/>
    <numFmt numFmtId="184" formatCode="&quot;R$&quot;#,##0.00_);\(&quot;R$&quot;#,##0.00\)"/>
    <numFmt numFmtId="185" formatCode="&quot;R$&quot;#,##0.00_);[Red]\(&quot;R$&quot;#,##0.00\)"/>
    <numFmt numFmtId="186" formatCode="_(&quot;R$&quot;* #,##0_);_(&quot;R$&quot;* \(#,##0\);_(&quot;R$&quot;* &quot;-&quot;_);_(@_)"/>
    <numFmt numFmtId="187" formatCode="_(&quot;R$&quot;* #,##0.00_);_(&quot;R$&quot;* \(#,##0.00\);_(&quot;R$&quot;* &quot;-&quot;??_);_(@_)"/>
    <numFmt numFmtId="188" formatCode="&quot;Cr$&quot;#,##0_);\(&quot;Cr$&quot;#,##0\)"/>
    <numFmt numFmtId="189" formatCode="&quot;Cr$&quot;#,##0_);[Red]\(&quot;Cr$&quot;#,##0\)"/>
    <numFmt numFmtId="190" formatCode="&quot;Cr$&quot;#,##0.00_);\(&quot;Cr$&quot;#,##0.00\)"/>
    <numFmt numFmtId="191" formatCode="&quot;Cr$&quot;#,##0.00_);[Red]\(&quot;Cr$&quot;#,##0.00\)"/>
    <numFmt numFmtId="192" formatCode="_(&quot;Cr$&quot;* #,##0_);_(&quot;Cr$&quot;* \(#,##0\);_(&quot;Cr$&quot;* &quot;-&quot;_);_(@_)"/>
    <numFmt numFmtId="193" formatCode="_(&quot;Cr$&quot;* #,##0.00_);_(&quot;Cr$&quot;* \(#,##0.00\);_(&quot;Cr$&quot;* &quot;-&quot;??_);_(@_)"/>
    <numFmt numFmtId="194" formatCode="#,##0.0000_);\(#,##0.0000\)"/>
    <numFmt numFmtId="195" formatCode="0.0000%"/>
    <numFmt numFmtId="196" formatCode="#,##0.000_);[Red]\(#,##0.000\)"/>
    <numFmt numFmtId="197" formatCode="#,##0.0000_);[Red]\(#,##0.0000\)"/>
    <numFmt numFmtId="198" formatCode="0.0%"/>
    <numFmt numFmtId="199" formatCode="0.0"/>
    <numFmt numFmtId="200" formatCode="_(* #,##0.0_);_(* \(#,##0.0\);_(* &quot;-&quot;??_);_(@_)"/>
    <numFmt numFmtId="201" formatCode="_(* #,##0.0000_);_(* \(#,##0.0000\);_(* &quot;-&quot;????_);_(@_)"/>
    <numFmt numFmtId="202" formatCode="0.000%"/>
    <numFmt numFmtId="203" formatCode="dd/mm/yy;@"/>
    <numFmt numFmtId="204" formatCode="0.00_ ;[Red]\-0.00\ "/>
    <numFmt numFmtId="205" formatCode="#,##0.00_ ;[Red]\-#,##0.00\ "/>
    <numFmt numFmtId="206" formatCode="#,##0.00;[Red]#,##0.00"/>
    <numFmt numFmtId="207" formatCode="#,##0.000"/>
    <numFmt numFmtId="208" formatCode="#,##0.0000"/>
    <numFmt numFmtId="209" formatCode="0.0000"/>
    <numFmt numFmtId="210" formatCode="_-* #,##0.0000_-;\-* #,##0.0000_-;_-* &quot;-&quot;??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0" xfId="50" applyFill="1">
      <alignment/>
      <protection/>
    </xf>
    <xf numFmtId="0" fontId="0" fillId="24" borderId="0" xfId="50" applyFill="1" applyBorder="1" applyAlignment="1">
      <alignment vertical="center"/>
      <protection/>
    </xf>
    <xf numFmtId="0" fontId="13" fillId="0" borderId="0" xfId="0" applyFont="1" applyFill="1" applyAlignment="1">
      <alignment/>
    </xf>
    <xf numFmtId="4" fontId="0" fillId="24" borderId="0" xfId="50" applyNumberFormat="1" applyFill="1" applyBorder="1" applyAlignment="1">
      <alignment vertical="center" wrapText="1"/>
      <protection/>
    </xf>
    <xf numFmtId="4" fontId="0" fillId="24" borderId="0" xfId="50" applyNumberFormat="1" applyFill="1" applyAlignment="1">
      <alignment wrapText="1"/>
      <protection/>
    </xf>
    <xf numFmtId="0" fontId="0" fillId="16" borderId="0" xfId="0" applyFont="1" applyFill="1" applyAlignment="1">
      <alignment/>
    </xf>
    <xf numFmtId="0" fontId="2" fillId="16" borderId="10" xfId="0" applyFont="1" applyFill="1" applyBorder="1" applyAlignment="1">
      <alignment horizontal="center" vertical="center"/>
    </xf>
    <xf numFmtId="171" fontId="0" fillId="16" borderId="10" xfId="55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/>
    </xf>
    <xf numFmtId="0" fontId="13" fillId="16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4" borderId="0" xfId="50" applyFont="1" applyFill="1" applyBorder="1" applyAlignment="1">
      <alignment vertical="center" wrapText="1"/>
      <protection/>
    </xf>
    <xf numFmtId="0" fontId="0" fillId="24" borderId="0" xfId="50" applyFont="1" applyFill="1" applyAlignment="1">
      <alignment wrapText="1"/>
      <protection/>
    </xf>
    <xf numFmtId="171" fontId="2" fillId="16" borderId="10" xfId="5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justify" vertical="center" wrapText="1"/>
    </xf>
    <xf numFmtId="205" fontId="0" fillId="0" borderId="0" xfId="0" applyNumberFormat="1" applyFont="1" applyFill="1" applyAlignment="1">
      <alignment horizontal="center" vertical="center" wrapText="1"/>
    </xf>
    <xf numFmtId="171" fontId="0" fillId="0" borderId="0" xfId="55" applyFont="1" applyFill="1" applyAlignment="1">
      <alignment horizontal="center" vertical="center" wrapText="1"/>
    </xf>
    <xf numFmtId="171" fontId="11" fillId="0" borderId="0" xfId="55" applyFont="1" applyFill="1" applyAlignment="1">
      <alignment horizontal="right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2" fillId="16" borderId="11" xfId="0" applyNumberFormat="1" applyFont="1" applyFill="1" applyBorder="1" applyAlignment="1">
      <alignment horizontal="center" vertical="center"/>
    </xf>
    <xf numFmtId="171" fontId="11" fillId="16" borderId="10" xfId="55" applyFont="1" applyFill="1" applyBorder="1" applyAlignment="1">
      <alignment horizontal="center" vertical="center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0" fontId="0" fillId="24" borderId="12" xfId="50" applyFill="1" applyBorder="1" applyAlignment="1">
      <alignment vertical="center"/>
      <protection/>
    </xf>
    <xf numFmtId="10" fontId="3" fillId="0" borderId="13" xfId="50" applyNumberFormat="1" applyFont="1" applyFill="1" applyBorder="1" applyAlignment="1">
      <alignment vertical="top" wrapText="1"/>
      <protection/>
    </xf>
    <xf numFmtId="0" fontId="2" fillId="16" borderId="14" xfId="0" applyFont="1" applyFill="1" applyBorder="1" applyAlignment="1">
      <alignment horizontal="center" vertical="center"/>
    </xf>
    <xf numFmtId="49" fontId="2" fillId="16" borderId="15" xfId="0" applyNumberFormat="1" applyFont="1" applyFill="1" applyBorder="1" applyAlignment="1">
      <alignment horizontal="center" vertical="center"/>
    </xf>
    <xf numFmtId="171" fontId="0" fillId="16" borderId="16" xfId="55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center" vertical="center"/>
    </xf>
    <xf numFmtId="171" fontId="0" fillId="0" borderId="16" xfId="55" applyFont="1" applyFill="1" applyBorder="1" applyAlignment="1">
      <alignment horizontal="center" vertical="center" wrapText="1"/>
    </xf>
    <xf numFmtId="171" fontId="0" fillId="0" borderId="16" xfId="55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204" fontId="0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justify" wrapText="1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6" xfId="47" applyNumberFormat="1" applyFont="1" applyFill="1" applyBorder="1" applyAlignment="1">
      <alignment horizontal="right" vertical="center"/>
    </xf>
    <xf numFmtId="0" fontId="2" fillId="16" borderId="16" xfId="0" applyFont="1" applyFill="1" applyBorder="1" applyAlignment="1">
      <alignment horizontal="justify" vertical="center" wrapText="1"/>
    </xf>
    <xf numFmtId="0" fontId="0" fillId="16" borderId="16" xfId="0" applyFont="1" applyFill="1" applyBorder="1" applyAlignment="1">
      <alignment/>
    </xf>
    <xf numFmtId="171" fontId="0" fillId="16" borderId="16" xfId="55" applyFont="1" applyFill="1" applyBorder="1" applyAlignment="1">
      <alignment horizontal="right" vertical="center" wrapText="1"/>
    </xf>
    <xf numFmtId="171" fontId="2" fillId="16" borderId="16" xfId="55" applyFont="1" applyFill="1" applyBorder="1" applyAlignment="1">
      <alignment horizontal="right" vertical="center" wrapText="1"/>
    </xf>
    <xf numFmtId="0" fontId="0" fillId="16" borderId="16" xfId="0" applyFont="1" applyFill="1" applyBorder="1" applyAlignment="1">
      <alignment horizontal="center"/>
    </xf>
    <xf numFmtId="171" fontId="0" fillId="0" borderId="16" xfId="55" applyFont="1" applyFill="1" applyBorder="1" applyAlignment="1">
      <alignment horizontal="center" vertical="center"/>
    </xf>
    <xf numFmtId="2" fontId="0" fillId="0" borderId="16" xfId="0" applyNumberFormat="1" applyBorder="1" applyAlignment="1">
      <alignment/>
    </xf>
    <xf numFmtId="4" fontId="0" fillId="16" borderId="16" xfId="0" applyNumberFormat="1" applyFont="1" applyFill="1" applyBorder="1" applyAlignment="1">
      <alignment/>
    </xf>
    <xf numFmtId="0" fontId="2" fillId="16" borderId="15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center" vertical="center"/>
    </xf>
    <xf numFmtId="171" fontId="0" fillId="0" borderId="13" xfId="55" applyFont="1" applyFill="1" applyBorder="1" applyAlignment="1">
      <alignment horizontal="center" vertical="center" wrapText="1"/>
    </xf>
    <xf numFmtId="171" fontId="0" fillId="0" borderId="13" xfId="55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/>
    </xf>
    <xf numFmtId="0" fontId="2" fillId="16" borderId="10" xfId="0" applyFont="1" applyFill="1" applyBorder="1" applyAlignment="1">
      <alignment horizontal="left" vertical="center" wrapText="1"/>
    </xf>
    <xf numFmtId="0" fontId="2" fillId="0" borderId="11" xfId="50" applyFont="1" applyFill="1" applyBorder="1" applyAlignment="1">
      <alignment horizontal="center" vertical="center"/>
      <protection/>
    </xf>
    <xf numFmtId="0" fontId="2" fillId="0" borderId="19" xfId="50" applyFont="1" applyFill="1" applyBorder="1" applyAlignment="1">
      <alignment horizontal="center" vertical="center"/>
      <protection/>
    </xf>
    <xf numFmtId="4" fontId="2" fillId="0" borderId="10" xfId="50" applyNumberFormat="1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0" fillId="0" borderId="12" xfId="50" applyFill="1" applyBorder="1" applyAlignment="1">
      <alignment horizontal="center" vertical="center" wrapText="1"/>
      <protection/>
    </xf>
    <xf numFmtId="0" fontId="0" fillId="0" borderId="20" xfId="50" applyFill="1" applyBorder="1" applyAlignment="1">
      <alignment vertical="center" wrapText="1"/>
      <protection/>
    </xf>
    <xf numFmtId="0" fontId="2" fillId="0" borderId="10" xfId="50" applyFont="1" applyFill="1" applyBorder="1" applyAlignment="1">
      <alignment horizontal="center" vertical="center"/>
      <protection/>
    </xf>
    <xf numFmtId="10" fontId="8" fillId="0" borderId="13" xfId="50" applyNumberFormat="1" applyFont="1" applyFill="1" applyBorder="1" applyAlignment="1">
      <alignment vertical="top" wrapText="1"/>
      <protection/>
    </xf>
    <xf numFmtId="4" fontId="8" fillId="0" borderId="16" xfId="50" applyNumberFormat="1" applyFont="1" applyFill="1" applyBorder="1" applyAlignment="1">
      <alignment vertical="top" wrapText="1"/>
      <protection/>
    </xf>
    <xf numFmtId="4" fontId="8" fillId="0" borderId="13" xfId="50" applyNumberFormat="1" applyFont="1" applyFill="1" applyBorder="1" applyAlignment="1">
      <alignment vertical="top" wrapText="1"/>
      <protection/>
    </xf>
    <xf numFmtId="4" fontId="8" fillId="0" borderId="21" xfId="50" applyNumberFormat="1" applyFont="1" applyFill="1" applyBorder="1" applyAlignment="1">
      <alignment vertical="top" wrapText="1"/>
      <protection/>
    </xf>
    <xf numFmtId="205" fontId="0" fillId="0" borderId="0" xfId="0" applyNumberFormat="1" applyFont="1" applyFill="1" applyBorder="1" applyAlignment="1">
      <alignment horizontal="center" vertical="center" wrapText="1"/>
    </xf>
    <xf numFmtId="171" fontId="0" fillId="0" borderId="0" xfId="55" applyFont="1" applyFill="1" applyBorder="1" applyAlignment="1">
      <alignment horizontal="center" vertical="center" wrapText="1"/>
    </xf>
    <xf numFmtId="171" fontId="0" fillId="0" borderId="0" xfId="55" applyFont="1" applyFill="1" applyBorder="1" applyAlignment="1">
      <alignment horizontal="right" vertical="center" wrapText="1"/>
    </xf>
    <xf numFmtId="171" fontId="2" fillId="0" borderId="0" xfId="55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>
      <alignment horizontal="center" vertical="center"/>
    </xf>
    <xf numFmtId="171" fontId="0" fillId="0" borderId="22" xfId="55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50" applyNumberFormat="1" applyFont="1" applyFill="1" applyBorder="1" applyAlignment="1">
      <alignment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0" fillId="25" borderId="0" xfId="0" applyFont="1" applyFill="1" applyAlignment="1">
      <alignment/>
    </xf>
    <xf numFmtId="171" fontId="0" fillId="25" borderId="0" xfId="0" applyNumberFormat="1" applyFont="1" applyFill="1" applyAlignment="1">
      <alignment/>
    </xf>
    <xf numFmtId="0" fontId="13" fillId="25" borderId="0" xfId="0" applyFont="1" applyFill="1" applyAlignment="1">
      <alignment/>
    </xf>
    <xf numFmtId="205" fontId="0" fillId="16" borderId="10" xfId="0" applyNumberFormat="1" applyFont="1" applyFill="1" applyBorder="1" applyAlignment="1">
      <alignment horizontal="center" vertical="center" wrapText="1"/>
    </xf>
    <xf numFmtId="171" fontId="0" fillId="16" borderId="10" xfId="55" applyFont="1" applyFill="1" applyBorder="1" applyAlignment="1">
      <alignment horizontal="right" vertical="center" wrapText="1"/>
    </xf>
    <xf numFmtId="171" fontId="2" fillId="16" borderId="10" xfId="55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/>
    </xf>
    <xf numFmtId="171" fontId="2" fillId="16" borderId="10" xfId="55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right" vertical="center" wrapText="1"/>
    </xf>
    <xf numFmtId="171" fontId="0" fillId="0" borderId="16" xfId="57" applyFont="1" applyFill="1" applyBorder="1" applyAlignment="1">
      <alignment horizontal="right" vertical="center" wrapText="1"/>
    </xf>
    <xf numFmtId="171" fontId="0" fillId="0" borderId="16" xfId="57" applyFont="1" applyFill="1" applyBorder="1" applyAlignment="1">
      <alignment horizontal="center" vertical="center"/>
    </xf>
    <xf numFmtId="0" fontId="0" fillId="0" borderId="16" xfId="50" applyFont="1" applyFill="1" applyBorder="1" applyAlignment="1">
      <alignment horizontal="center" vertical="center"/>
      <protection/>
    </xf>
    <xf numFmtId="0" fontId="0" fillId="0" borderId="16" xfId="50" applyFont="1" applyFill="1" applyBorder="1" applyAlignment="1">
      <alignment horizontal="justify" vertical="center" wrapText="1"/>
      <protection/>
    </xf>
    <xf numFmtId="49" fontId="0" fillId="0" borderId="15" xfId="50" applyNumberFormat="1" applyFont="1" applyFill="1" applyBorder="1" applyAlignment="1">
      <alignment horizontal="center" vertical="center" wrapText="1"/>
      <protection/>
    </xf>
    <xf numFmtId="0" fontId="2" fillId="0" borderId="14" xfId="50" applyFont="1" applyFill="1" applyBorder="1" applyAlignment="1">
      <alignment horizontal="center" vertical="center"/>
      <protection/>
    </xf>
    <xf numFmtId="171" fontId="17" fillId="16" borderId="16" xfId="55" applyFont="1" applyFill="1" applyBorder="1" applyAlignment="1">
      <alignment horizontal="right" vertical="center"/>
    </xf>
    <xf numFmtId="171" fontId="2" fillId="16" borderId="16" xfId="55" applyFont="1" applyFill="1" applyBorder="1" applyAlignment="1">
      <alignment horizontal="right" vertical="center"/>
    </xf>
    <xf numFmtId="0" fontId="2" fillId="16" borderId="25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171" fontId="0" fillId="0" borderId="16" xfId="55" applyFont="1" applyFill="1" applyBorder="1" applyAlignment="1">
      <alignment horizontal="right" vertical="center"/>
    </xf>
    <xf numFmtId="0" fontId="0" fillId="16" borderId="11" xfId="0" applyFont="1" applyFill="1" applyBorder="1" applyAlignment="1">
      <alignment vertical="center"/>
    </xf>
    <xf numFmtId="0" fontId="2" fillId="16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10" fontId="3" fillId="0" borderId="13" xfId="50" applyNumberFormat="1" applyFont="1" applyFill="1" applyBorder="1" applyAlignment="1">
      <alignment horizontal="right" vertical="center" wrapText="1"/>
      <protection/>
    </xf>
    <xf numFmtId="4" fontId="8" fillId="0" borderId="16" xfId="50" applyNumberFormat="1" applyFont="1" applyFill="1" applyBorder="1" applyAlignment="1">
      <alignment horizontal="right" vertical="top" wrapText="1"/>
      <protection/>
    </xf>
    <xf numFmtId="4" fontId="4" fillId="0" borderId="16" xfId="50" applyNumberFormat="1" applyFont="1" applyFill="1" applyBorder="1" applyAlignment="1">
      <alignment horizontal="right" vertical="center" wrapText="1"/>
      <protection/>
    </xf>
    <xf numFmtId="10" fontId="8" fillId="0" borderId="16" xfId="53" applyNumberFormat="1" applyFont="1" applyFill="1" applyBorder="1" applyAlignment="1">
      <alignment horizontal="right" vertical="top" wrapText="1"/>
    </xf>
    <xf numFmtId="4" fontId="8" fillId="0" borderId="22" xfId="50" applyNumberFormat="1" applyFont="1" applyFill="1" applyBorder="1" applyAlignment="1">
      <alignment horizontal="right" vertical="top" wrapText="1"/>
      <protection/>
    </xf>
    <xf numFmtId="10" fontId="8" fillId="0" borderId="13" xfId="53" applyNumberFormat="1" applyFont="1" applyFill="1" applyBorder="1" applyAlignment="1">
      <alignment horizontal="right" vertical="top" wrapText="1"/>
    </xf>
    <xf numFmtId="4" fontId="8" fillId="0" borderId="21" xfId="50" applyNumberFormat="1" applyFont="1" applyFill="1" applyBorder="1" applyAlignment="1">
      <alignment horizontal="right" vertical="top" wrapText="1"/>
      <protection/>
    </xf>
    <xf numFmtId="4" fontId="4" fillId="0" borderId="22" xfId="50" applyNumberFormat="1" applyFont="1" applyFill="1" applyBorder="1" applyAlignment="1">
      <alignment horizontal="right" vertical="center" wrapText="1"/>
      <protection/>
    </xf>
    <xf numFmtId="4" fontId="4" fillId="0" borderId="21" xfId="50" applyNumberFormat="1" applyFont="1" applyFill="1" applyBorder="1" applyAlignment="1">
      <alignment horizontal="right" vertical="center" wrapText="1"/>
      <protection/>
    </xf>
    <xf numFmtId="9" fontId="9" fillId="0" borderId="10" xfId="53" applyFont="1" applyFill="1" applyBorder="1" applyAlignment="1">
      <alignment horizontal="right" vertical="top" wrapText="1"/>
    </xf>
    <xf numFmtId="10" fontId="3" fillId="0" borderId="10" xfId="50" applyNumberFormat="1" applyFont="1" applyFill="1" applyBorder="1" applyAlignment="1">
      <alignment horizontal="right" vertical="center" wrapText="1"/>
      <protection/>
    </xf>
    <xf numFmtId="4" fontId="9" fillId="0" borderId="19" xfId="50" applyNumberFormat="1" applyFont="1" applyFill="1" applyBorder="1" applyAlignment="1">
      <alignment horizontal="right" vertical="top" wrapText="1"/>
      <protection/>
    </xf>
    <xf numFmtId="4" fontId="3" fillId="0" borderId="19" xfId="50" applyNumberFormat="1" applyFont="1" applyFill="1" applyBorder="1" applyAlignment="1">
      <alignment horizontal="right" vertical="center" wrapText="1"/>
      <protection/>
    </xf>
    <xf numFmtId="43" fontId="0" fillId="16" borderId="0" xfId="0" applyNumberFormat="1" applyFont="1" applyFill="1" applyAlignment="1">
      <alignment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2" fontId="16" fillId="0" borderId="3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16" borderId="34" xfId="0" applyFont="1" applyFill="1" applyBorder="1" applyAlignment="1">
      <alignment horizontal="center" vertical="center"/>
    </xf>
    <xf numFmtId="10" fontId="9" fillId="0" borderId="13" xfId="50" applyNumberFormat="1" applyFont="1" applyFill="1" applyBorder="1" applyAlignment="1">
      <alignment horizontal="right" vertical="top" wrapText="1"/>
      <protection/>
    </xf>
    <xf numFmtId="4" fontId="9" fillId="0" borderId="16" xfId="50" applyNumberFormat="1" applyFont="1" applyFill="1" applyBorder="1" applyAlignment="1">
      <alignment horizontal="right" vertical="top" wrapText="1"/>
      <protection/>
    </xf>
    <xf numFmtId="4" fontId="3" fillId="0" borderId="16" xfId="50" applyNumberFormat="1" applyFont="1" applyFill="1" applyBorder="1" applyAlignment="1">
      <alignment horizontal="right" vertical="center" wrapText="1"/>
      <protection/>
    </xf>
    <xf numFmtId="10" fontId="9" fillId="0" borderId="16" xfId="53" applyNumberFormat="1" applyFont="1" applyFill="1" applyBorder="1" applyAlignment="1">
      <alignment horizontal="right" vertical="top" wrapText="1"/>
    </xf>
    <xf numFmtId="4" fontId="9" fillId="0" borderId="16" xfId="50" applyNumberFormat="1" applyFont="1" applyFill="1" applyBorder="1" applyAlignment="1">
      <alignment vertical="top" wrapText="1"/>
      <protection/>
    </xf>
    <xf numFmtId="171" fontId="0" fillId="0" borderId="13" xfId="57" applyFont="1" applyFill="1" applyBorder="1" applyAlignment="1">
      <alignment horizontal="right" vertical="center" wrapText="1"/>
    </xf>
    <xf numFmtId="10" fontId="9" fillId="0" borderId="35" xfId="53" applyNumberFormat="1" applyFont="1" applyFill="1" applyBorder="1" applyAlignment="1">
      <alignment vertical="top" wrapText="1"/>
    </xf>
    <xf numFmtId="39" fontId="9" fillId="0" borderId="36" xfId="55" applyNumberFormat="1" applyFont="1" applyFill="1" applyBorder="1" applyAlignment="1">
      <alignment vertical="top" wrapText="1"/>
    </xf>
    <xf numFmtId="10" fontId="3" fillId="24" borderId="13" xfId="50" applyNumberFormat="1" applyFont="1" applyFill="1" applyBorder="1" applyAlignment="1">
      <alignment vertical="top" wrapText="1"/>
      <protection/>
    </xf>
    <xf numFmtId="0" fontId="0" fillId="24" borderId="12" xfId="50" applyFill="1" applyBorder="1">
      <alignment/>
      <protection/>
    </xf>
    <xf numFmtId="0" fontId="35" fillId="0" borderId="0" xfId="0" applyFont="1" applyAlignment="1">
      <alignment horizontal="left" readingOrder="2"/>
    </xf>
    <xf numFmtId="0" fontId="36" fillId="0" borderId="0" xfId="0" applyFont="1" applyAlignment="1">
      <alignment horizontal="left" readingOrder="2"/>
    </xf>
    <xf numFmtId="171" fontId="0" fillId="0" borderId="16" xfId="57" applyFont="1" applyFill="1" applyBorder="1" applyAlignment="1">
      <alignment horizontal="right" vertical="center"/>
    </xf>
    <xf numFmtId="171" fontId="0" fillId="0" borderId="13" xfId="57" applyFont="1" applyFill="1" applyBorder="1" applyAlignment="1">
      <alignment horizontal="right" vertical="center"/>
    </xf>
    <xf numFmtId="43" fontId="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170" fontId="0" fillId="0" borderId="10" xfId="47" applyFont="1" applyBorder="1" applyAlignment="1">
      <alignment/>
    </xf>
    <xf numFmtId="49" fontId="2" fillId="22" borderId="15" xfId="0" applyNumberFormat="1" applyFont="1" applyFill="1" applyBorder="1" applyAlignment="1">
      <alignment horizontal="center" vertical="center"/>
    </xf>
    <xf numFmtId="0" fontId="2" fillId="22" borderId="16" xfId="0" applyFont="1" applyFill="1" applyBorder="1" applyAlignment="1">
      <alignment horizontal="justify" vertical="center" wrapText="1"/>
    </xf>
    <xf numFmtId="0" fontId="0" fillId="22" borderId="16" xfId="0" applyFont="1" applyFill="1" applyBorder="1" applyAlignment="1">
      <alignment horizontal="center"/>
    </xf>
    <xf numFmtId="171" fontId="17" fillId="22" borderId="16" xfId="57" applyFont="1" applyFill="1" applyBorder="1" applyAlignment="1">
      <alignment horizontal="right" vertical="center"/>
    </xf>
    <xf numFmtId="171" fontId="2" fillId="22" borderId="16" xfId="57" applyFont="1" applyFill="1" applyBorder="1" applyAlignment="1">
      <alignment horizontal="right" vertical="center"/>
    </xf>
    <xf numFmtId="0" fontId="2" fillId="22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7" fillId="16" borderId="14" xfId="0" applyFont="1" applyFill="1" applyBorder="1" applyAlignment="1">
      <alignment horizontal="center" vertical="center"/>
    </xf>
    <xf numFmtId="0" fontId="37" fillId="22" borderId="14" xfId="0" applyFont="1" applyFill="1" applyBorder="1" applyAlignment="1">
      <alignment horizontal="center" vertical="center"/>
    </xf>
    <xf numFmtId="171" fontId="2" fillId="0" borderId="14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19" xfId="0" applyBorder="1" applyAlignment="1">
      <alignment/>
    </xf>
    <xf numFmtId="171" fontId="38" fillId="16" borderId="16" xfId="55" applyFont="1" applyFill="1" applyBorder="1" applyAlignment="1">
      <alignment horizontal="right" vertical="center"/>
    </xf>
    <xf numFmtId="171" fontId="38" fillId="16" borderId="16" xfId="55" applyFont="1" applyFill="1" applyBorder="1" applyAlignment="1">
      <alignment horizontal="right" vertical="center" wrapText="1"/>
    </xf>
    <xf numFmtId="171" fontId="38" fillId="22" borderId="16" xfId="57" applyFont="1" applyFill="1" applyBorder="1" applyAlignment="1">
      <alignment horizontal="right" vertical="center"/>
    </xf>
    <xf numFmtId="171" fontId="0" fillId="0" borderId="16" xfId="50" applyNumberFormat="1" applyFont="1" applyFill="1" applyBorder="1" applyAlignment="1">
      <alignment horizontal="right" vertical="center"/>
      <protection/>
    </xf>
    <xf numFmtId="171" fontId="0" fillId="0" borderId="0" xfId="50" applyNumberFormat="1" applyFont="1" applyFill="1" applyBorder="1" applyAlignment="1">
      <alignment horizontal="right" vertical="center"/>
      <protection/>
    </xf>
    <xf numFmtId="171" fontId="0" fillId="0" borderId="13" xfId="55" applyFont="1" applyFill="1" applyBorder="1" applyAlignment="1">
      <alignment horizontal="right" vertical="center"/>
    </xf>
    <xf numFmtId="171" fontId="38" fillId="16" borderId="16" xfId="55" applyFont="1" applyFill="1" applyBorder="1" applyAlignment="1">
      <alignment horizontal="center" vertical="center" wrapText="1"/>
    </xf>
    <xf numFmtId="171" fontId="0" fillId="0" borderId="22" xfId="55" applyFont="1" applyFill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justify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209" fontId="0" fillId="0" borderId="10" xfId="0" applyNumberFormat="1" applyBorder="1" applyAlignment="1">
      <alignment/>
    </xf>
    <xf numFmtId="170" fontId="0" fillId="0" borderId="26" xfId="47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42" xfId="0" applyFont="1" applyBorder="1" applyAlignment="1">
      <alignment horizontal="center"/>
    </xf>
    <xf numFmtId="209" fontId="0" fillId="0" borderId="42" xfId="0" applyNumberFormat="1" applyBorder="1" applyAlignment="1">
      <alignment/>
    </xf>
    <xf numFmtId="170" fontId="0" fillId="0" borderId="42" xfId="47" applyFont="1" applyBorder="1" applyAlignment="1">
      <alignment/>
    </xf>
    <xf numFmtId="170" fontId="0" fillId="0" borderId="43" xfId="47" applyFont="1" applyBorder="1" applyAlignment="1">
      <alignment/>
    </xf>
    <xf numFmtId="0" fontId="2" fillId="0" borderId="44" xfId="0" applyFont="1" applyBorder="1" applyAlignment="1">
      <alignment horizontal="right"/>
    </xf>
    <xf numFmtId="170" fontId="2" fillId="0" borderId="44" xfId="47" applyFont="1" applyBorder="1" applyAlignment="1">
      <alignment/>
    </xf>
    <xf numFmtId="0" fontId="0" fillId="0" borderId="45" xfId="0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70" fontId="0" fillId="0" borderId="30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49" fontId="0" fillId="0" borderId="51" xfId="0" applyNumberFormat="1" applyFont="1" applyFill="1" applyBorder="1" applyAlignment="1">
      <alignment horizontal="center" vertical="center" wrapText="1"/>
    </xf>
    <xf numFmtId="204" fontId="0" fillId="0" borderId="22" xfId="0" applyNumberFormat="1" applyFont="1" applyFill="1" applyBorder="1" applyAlignment="1">
      <alignment horizontal="center" vertical="center" wrapText="1"/>
    </xf>
    <xf numFmtId="171" fontId="0" fillId="0" borderId="22" xfId="55" applyFont="1" applyFill="1" applyBorder="1" applyAlignment="1">
      <alignment horizontal="center" vertical="center" wrapText="1"/>
    </xf>
    <xf numFmtId="171" fontId="0" fillId="0" borderId="21" xfId="55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justify" vertical="center" wrapText="1"/>
    </xf>
    <xf numFmtId="0" fontId="0" fillId="0" borderId="53" xfId="0" applyFont="1" applyFill="1" applyBorder="1" applyAlignment="1">
      <alignment horizontal="center" vertical="center"/>
    </xf>
    <xf numFmtId="171" fontId="0" fillId="0" borderId="53" xfId="55" applyFont="1" applyFill="1" applyBorder="1" applyAlignment="1">
      <alignment horizontal="center" vertical="center"/>
    </xf>
    <xf numFmtId="171" fontId="0" fillId="0" borderId="53" xfId="55" applyFont="1" applyFill="1" applyBorder="1" applyAlignment="1">
      <alignment horizontal="right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justify" vertical="center" wrapText="1"/>
    </xf>
    <xf numFmtId="205" fontId="0" fillId="0" borderId="56" xfId="0" applyNumberFormat="1" applyFont="1" applyFill="1" applyBorder="1" applyAlignment="1">
      <alignment horizontal="center" vertical="center" wrapText="1"/>
    </xf>
    <xf numFmtId="171" fontId="0" fillId="0" borderId="56" xfId="55" applyFont="1" applyFill="1" applyBorder="1" applyAlignment="1">
      <alignment horizontal="center" vertical="center" wrapText="1"/>
    </xf>
    <xf numFmtId="171" fontId="0" fillId="0" borderId="56" xfId="55" applyFont="1" applyFill="1" applyBorder="1" applyAlignment="1">
      <alignment horizontal="right" vertical="center" wrapText="1"/>
    </xf>
    <xf numFmtId="171" fontId="2" fillId="0" borderId="56" xfId="55" applyFont="1" applyFill="1" applyBorder="1" applyAlignment="1">
      <alignment horizontal="right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6" xfId="50" applyFont="1" applyFill="1" applyBorder="1" applyAlignment="1">
      <alignment horizontal="center" vertical="center"/>
      <protection/>
    </xf>
    <xf numFmtId="10" fontId="3" fillId="24" borderId="18" xfId="50" applyNumberFormat="1" applyFont="1" applyFill="1" applyBorder="1" applyAlignment="1">
      <alignment vertical="top" wrapText="1"/>
      <protection/>
    </xf>
    <xf numFmtId="4" fontId="9" fillId="0" borderId="14" xfId="50" applyNumberFormat="1" applyFont="1" applyFill="1" applyBorder="1" applyAlignment="1">
      <alignment vertical="top" wrapText="1"/>
      <protection/>
    </xf>
    <xf numFmtId="10" fontId="8" fillId="0" borderId="18" xfId="50" applyNumberFormat="1" applyFont="1" applyFill="1" applyBorder="1" applyAlignment="1">
      <alignment vertical="top" wrapText="1"/>
      <protection/>
    </xf>
    <xf numFmtId="4" fontId="8" fillId="0" borderId="14" xfId="50" applyNumberFormat="1" applyFont="1" applyFill="1" applyBorder="1" applyAlignment="1">
      <alignment vertical="top" wrapText="1"/>
      <protection/>
    </xf>
    <xf numFmtId="10" fontId="3" fillId="0" borderId="18" xfId="50" applyNumberFormat="1" applyFont="1" applyFill="1" applyBorder="1" applyAlignment="1">
      <alignment vertical="top" wrapText="1"/>
      <protection/>
    </xf>
    <xf numFmtId="4" fontId="8" fillId="0" borderId="18" xfId="50" applyNumberFormat="1" applyFont="1" applyFill="1" applyBorder="1" applyAlignment="1">
      <alignment vertical="top" wrapText="1"/>
      <protection/>
    </xf>
    <xf numFmtId="4" fontId="8" fillId="0" borderId="33" xfId="50" applyNumberFormat="1" applyFont="1" applyFill="1" applyBorder="1" applyAlignment="1">
      <alignment vertical="top" wrapText="1"/>
      <protection/>
    </xf>
    <xf numFmtId="10" fontId="9" fillId="0" borderId="54" xfId="53" applyNumberFormat="1" applyFont="1" applyFill="1" applyBorder="1" applyAlignment="1">
      <alignment vertical="top" wrapText="1"/>
    </xf>
    <xf numFmtId="39" fontId="9" fillId="0" borderId="26" xfId="55" applyNumberFormat="1" applyFont="1" applyFill="1" applyBorder="1" applyAlignment="1">
      <alignment vertical="top" wrapText="1"/>
    </xf>
    <xf numFmtId="0" fontId="0" fillId="24" borderId="27" xfId="50" applyFill="1" applyBorder="1" applyAlignment="1">
      <alignment vertical="center"/>
      <protection/>
    </xf>
    <xf numFmtId="0" fontId="2" fillId="17" borderId="58" xfId="0" applyFont="1" applyFill="1" applyBorder="1" applyAlignment="1">
      <alignment horizontal="center" vertical="center"/>
    </xf>
    <xf numFmtId="0" fontId="2" fillId="17" borderId="49" xfId="0" applyFont="1" applyFill="1" applyBorder="1" applyAlignment="1">
      <alignment horizontal="center" vertical="center"/>
    </xf>
    <xf numFmtId="0" fontId="2" fillId="16" borderId="53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" fillId="16" borderId="52" xfId="0" applyFont="1" applyFill="1" applyBorder="1" applyAlignment="1">
      <alignment horizontal="center" vertical="center"/>
    </xf>
    <xf numFmtId="0" fontId="2" fillId="16" borderId="51" xfId="0" applyFont="1" applyFill="1" applyBorder="1" applyAlignment="1">
      <alignment horizontal="center" vertical="center"/>
    </xf>
    <xf numFmtId="0" fontId="2" fillId="16" borderId="53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2" fillId="17" borderId="63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2" fillId="16" borderId="54" xfId="0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center" vertical="center"/>
    </xf>
    <xf numFmtId="0" fontId="2" fillId="16" borderId="37" xfId="0" applyFont="1" applyFill="1" applyBorder="1" applyAlignment="1">
      <alignment horizontal="center" vertical="center" wrapText="1"/>
    </xf>
    <xf numFmtId="0" fontId="2" fillId="16" borderId="37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171" fontId="2" fillId="16" borderId="53" xfId="55" applyFont="1" applyFill="1" applyBorder="1" applyAlignment="1">
      <alignment horizontal="center" vertical="center" wrapText="1"/>
    </xf>
    <xf numFmtId="171" fontId="2" fillId="16" borderId="22" xfId="55" applyFont="1" applyFill="1" applyBorder="1" applyAlignment="1">
      <alignment horizontal="center" vertical="center" wrapText="1"/>
    </xf>
    <xf numFmtId="0" fontId="2" fillId="0" borderId="0" xfId="50" applyNumberFormat="1" applyFont="1" applyFill="1" applyBorder="1" applyAlignment="1">
      <alignment horizontal="center" vertical="center" wrapText="1"/>
      <protection/>
    </xf>
    <xf numFmtId="0" fontId="0" fillId="0" borderId="16" xfId="50" applyFill="1" applyBorder="1" applyAlignment="1">
      <alignment vertical="center" wrapText="1"/>
      <protection/>
    </xf>
    <xf numFmtId="0" fontId="0" fillId="0" borderId="22" xfId="50" applyFill="1" applyBorder="1" applyAlignment="1">
      <alignment vertical="center" wrapText="1"/>
      <protection/>
    </xf>
    <xf numFmtId="0" fontId="0" fillId="0" borderId="15" xfId="50" applyFill="1" applyBorder="1" applyAlignment="1">
      <alignment horizontal="center" vertical="center" wrapText="1"/>
      <protection/>
    </xf>
    <xf numFmtId="0" fontId="2" fillId="0" borderId="64" xfId="50" applyFont="1" applyFill="1" applyBorder="1" applyAlignment="1">
      <alignment horizontal="center" vertical="center" wrapText="1"/>
      <protection/>
    </xf>
    <xf numFmtId="0" fontId="2" fillId="0" borderId="46" xfId="50" applyFont="1" applyFill="1" applyBorder="1" applyAlignment="1">
      <alignment horizontal="center" vertical="center" wrapText="1"/>
      <protection/>
    </xf>
    <xf numFmtId="0" fontId="2" fillId="0" borderId="48" xfId="50" applyFont="1" applyFill="1" applyBorder="1" applyAlignment="1">
      <alignment horizontal="center" vertical="center" wrapText="1"/>
      <protection/>
    </xf>
    <xf numFmtId="0" fontId="2" fillId="0" borderId="30" xfId="50" applyFont="1" applyFill="1" applyBorder="1" applyAlignment="1">
      <alignment horizontal="center" vertical="center" wrapText="1"/>
      <protection/>
    </xf>
    <xf numFmtId="0" fontId="0" fillId="0" borderId="13" xfId="50" applyFill="1" applyBorder="1" applyAlignment="1">
      <alignment vertical="center" wrapText="1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0" fontId="2" fillId="0" borderId="27" xfId="50" applyFont="1" applyFill="1" applyBorder="1" applyAlignment="1">
      <alignment horizontal="center" vertical="center" wrapText="1"/>
      <protection/>
    </xf>
    <xf numFmtId="0" fontId="2" fillId="0" borderId="55" xfId="50" applyFont="1" applyFill="1" applyBorder="1" applyAlignment="1">
      <alignment horizontal="center" vertical="center" wrapText="1"/>
      <protection/>
    </xf>
    <xf numFmtId="0" fontId="2" fillId="0" borderId="56" xfId="50" applyFont="1" applyFill="1" applyBorder="1" applyAlignment="1">
      <alignment horizontal="center" vertical="center" wrapText="1"/>
      <protection/>
    </xf>
    <xf numFmtId="0" fontId="2" fillId="0" borderId="57" xfId="50" applyFont="1" applyFill="1" applyBorder="1" applyAlignment="1">
      <alignment horizontal="center" vertical="center" wrapText="1"/>
      <protection/>
    </xf>
    <xf numFmtId="0" fontId="0" fillId="0" borderId="17" xfId="50" applyNumberFormat="1" applyFont="1" applyFill="1" applyBorder="1" applyAlignment="1">
      <alignment horizontal="center" vertical="center" wrapText="1"/>
      <protection/>
    </xf>
    <xf numFmtId="0" fontId="12" fillId="0" borderId="61" xfId="50" applyFont="1" applyFill="1" applyBorder="1" applyAlignment="1">
      <alignment horizontal="center" vertical="center"/>
      <protection/>
    </xf>
    <xf numFmtId="0" fontId="12" fillId="0" borderId="62" xfId="50" applyFont="1" applyFill="1" applyBorder="1" applyAlignment="1">
      <alignment horizontal="center" vertical="center"/>
      <protection/>
    </xf>
    <xf numFmtId="0" fontId="12" fillId="0" borderId="40" xfId="50" applyFont="1" applyFill="1" applyBorder="1" applyAlignment="1">
      <alignment horizontal="center" vertical="center"/>
      <protection/>
    </xf>
    <xf numFmtId="0" fontId="0" fillId="0" borderId="13" xfId="50" applyFont="1" applyFill="1" applyBorder="1" applyAlignment="1">
      <alignment vertical="center" wrapText="1"/>
      <protection/>
    </xf>
    <xf numFmtId="0" fontId="2" fillId="0" borderId="12" xfId="50" applyFont="1" applyFill="1" applyBorder="1" applyAlignment="1">
      <alignment horizontal="center" vertical="center"/>
      <protection/>
    </xf>
    <xf numFmtId="0" fontId="2" fillId="0" borderId="0" xfId="50" applyFont="1" applyFill="1" applyBorder="1" applyAlignment="1">
      <alignment horizontal="center" vertical="center"/>
      <protection/>
    </xf>
    <xf numFmtId="0" fontId="2" fillId="0" borderId="27" xfId="50" applyFont="1" applyFill="1" applyBorder="1" applyAlignment="1">
      <alignment horizontal="center" vertical="center"/>
      <protection/>
    </xf>
    <xf numFmtId="0" fontId="2" fillId="0" borderId="48" xfId="50" applyFont="1" applyFill="1" applyBorder="1" applyAlignment="1">
      <alignment horizontal="center" vertical="center"/>
      <protection/>
    </xf>
    <xf numFmtId="0" fontId="2" fillId="0" borderId="47" xfId="50" applyFont="1" applyFill="1" applyBorder="1" applyAlignment="1">
      <alignment horizontal="center" vertical="center"/>
      <protection/>
    </xf>
    <xf numFmtId="0" fontId="2" fillId="0" borderId="65" xfId="50" applyFont="1" applyFill="1" applyBorder="1" applyAlignment="1">
      <alignment horizontal="center" vertical="center"/>
      <protection/>
    </xf>
    <xf numFmtId="0" fontId="2" fillId="0" borderId="63" xfId="50" applyFont="1" applyFill="1" applyBorder="1" applyAlignment="1">
      <alignment horizontal="center" vertical="center"/>
      <protection/>
    </xf>
    <xf numFmtId="0" fontId="2" fillId="0" borderId="49" xfId="50" applyFont="1" applyFill="1" applyBorder="1" applyAlignment="1">
      <alignment horizontal="center" vertical="center"/>
      <protection/>
    </xf>
    <xf numFmtId="0" fontId="2" fillId="0" borderId="58" xfId="50" applyFont="1" applyFill="1" applyBorder="1" applyAlignment="1">
      <alignment horizontal="center" vertical="center"/>
      <protection/>
    </xf>
    <xf numFmtId="0" fontId="0" fillId="0" borderId="22" xfId="50" applyFill="1" applyBorder="1" applyAlignment="1">
      <alignment horizontal="left" vertical="center" wrapText="1"/>
      <protection/>
    </xf>
    <xf numFmtId="0" fontId="0" fillId="0" borderId="13" xfId="50" applyFill="1" applyBorder="1" applyAlignment="1">
      <alignment horizontal="left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111"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ill>
        <patternFill>
          <fgColor theme="1"/>
          <bgColor theme="0" tint="-0.24993999302387238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fgColor rgb="FF000000"/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533400</xdr:colOff>
      <xdr:row>3</xdr:row>
      <xdr:rowOff>161925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3314700</xdr:colOff>
      <xdr:row>136</xdr:row>
      <xdr:rowOff>0</xdr:rowOff>
    </xdr:from>
    <xdr:to>
      <xdr:col>1</xdr:col>
      <xdr:colOff>6391275</xdr:colOff>
      <xdr:row>136</xdr:row>
      <xdr:rowOff>0</xdr:rowOff>
    </xdr:to>
    <xdr:sp>
      <xdr:nvSpPr>
        <xdr:cNvPr id="2" name="Text Box 138"/>
        <xdr:cNvSpPr txBox="1">
          <a:spLocks noChangeArrowheads="1"/>
        </xdr:cNvSpPr>
      </xdr:nvSpPr>
      <xdr:spPr>
        <a:xfrm>
          <a:off x="3800475" y="29108400"/>
          <a:ext cx="307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DANIEL SALES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DE OBRAS</a:t>
          </a:r>
        </a:p>
      </xdr:txBody>
    </xdr:sp>
    <xdr:clientData/>
  </xdr:twoCellAnchor>
  <xdr:twoCellAnchor>
    <xdr:from>
      <xdr:col>3</xdr:col>
      <xdr:colOff>466725</xdr:colOff>
      <xdr:row>136</xdr:row>
      <xdr:rowOff>0</xdr:rowOff>
    </xdr:from>
    <xdr:to>
      <xdr:col>7</xdr:col>
      <xdr:colOff>409575</xdr:colOff>
      <xdr:row>136</xdr:row>
      <xdr:rowOff>0</xdr:rowOff>
    </xdr:to>
    <xdr:sp>
      <xdr:nvSpPr>
        <xdr:cNvPr id="3" name="Text Box 138"/>
        <xdr:cNvSpPr txBox="1">
          <a:spLocks noChangeArrowheads="1"/>
        </xdr:cNvSpPr>
      </xdr:nvSpPr>
      <xdr:spPr>
        <a:xfrm>
          <a:off x="8753475" y="29108400"/>
          <a:ext cx="3067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GUSTAVO BATISTA MARIANO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                 ENGENHEIRO CIVIL</a:t>
          </a:r>
        </a:p>
      </xdr:txBody>
    </xdr:sp>
    <xdr:clientData/>
  </xdr:twoCellAnchor>
  <xdr:twoCellAnchor>
    <xdr:from>
      <xdr:col>1</xdr:col>
      <xdr:colOff>3419475</xdr:colOff>
      <xdr:row>133</xdr:row>
      <xdr:rowOff>85725</xdr:rowOff>
    </xdr:from>
    <xdr:to>
      <xdr:col>1</xdr:col>
      <xdr:colOff>5038725</xdr:colOff>
      <xdr:row>135</xdr:row>
      <xdr:rowOff>104775</xdr:rowOff>
    </xdr:to>
    <xdr:sp>
      <xdr:nvSpPr>
        <xdr:cNvPr id="4" name="Text Box 138"/>
        <xdr:cNvSpPr txBox="1">
          <a:spLocks noChangeArrowheads="1"/>
        </xdr:cNvSpPr>
      </xdr:nvSpPr>
      <xdr:spPr>
        <a:xfrm>
          <a:off x="3905250" y="28622625"/>
          <a:ext cx="1619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DANIEL SALES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DE OBRAS</a:t>
          </a:r>
        </a:p>
      </xdr:txBody>
    </xdr:sp>
    <xdr:clientData/>
  </xdr:twoCellAnchor>
  <xdr:twoCellAnchor>
    <xdr:from>
      <xdr:col>1</xdr:col>
      <xdr:colOff>6800850</xdr:colOff>
      <xdr:row>133</xdr:row>
      <xdr:rowOff>133350</xdr:rowOff>
    </xdr:from>
    <xdr:to>
      <xdr:col>5</xdr:col>
      <xdr:colOff>104775</xdr:colOff>
      <xdr:row>135</xdr:row>
      <xdr:rowOff>180975</xdr:rowOff>
    </xdr:to>
    <xdr:sp>
      <xdr:nvSpPr>
        <xdr:cNvPr id="5" name="Text Box 138"/>
        <xdr:cNvSpPr txBox="1">
          <a:spLocks noChangeArrowheads="1"/>
        </xdr:cNvSpPr>
      </xdr:nvSpPr>
      <xdr:spPr>
        <a:xfrm>
          <a:off x="7286625" y="28670250"/>
          <a:ext cx="26670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GUSTAVO BATISTA MARIANO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ENGENHEIRO CIVIL - CREA 88.611 /D-MG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66675</xdr:rowOff>
    </xdr:from>
    <xdr:to>
      <xdr:col>1</xdr:col>
      <xdr:colOff>466725</xdr:colOff>
      <xdr:row>2</xdr:row>
      <xdr:rowOff>66675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1409700</xdr:colOff>
      <xdr:row>52</xdr:row>
      <xdr:rowOff>47625</xdr:rowOff>
    </xdr:from>
    <xdr:to>
      <xdr:col>2</xdr:col>
      <xdr:colOff>371475</xdr:colOff>
      <xdr:row>54</xdr:row>
      <xdr:rowOff>114300</xdr:rowOff>
    </xdr:to>
    <xdr:sp>
      <xdr:nvSpPr>
        <xdr:cNvPr id="2" name="Text Box 138"/>
        <xdr:cNvSpPr txBox="1">
          <a:spLocks noChangeArrowheads="1"/>
        </xdr:cNvSpPr>
      </xdr:nvSpPr>
      <xdr:spPr>
        <a:xfrm>
          <a:off x="1905000" y="7677150"/>
          <a:ext cx="1552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DANIEL SALES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 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DE OBRAS</a:t>
          </a:r>
        </a:p>
      </xdr:txBody>
    </xdr:sp>
    <xdr:clientData/>
  </xdr:twoCellAnchor>
  <xdr:twoCellAnchor>
    <xdr:from>
      <xdr:col>3</xdr:col>
      <xdr:colOff>180975</xdr:colOff>
      <xdr:row>52</xdr:row>
      <xdr:rowOff>38100</xdr:rowOff>
    </xdr:from>
    <xdr:to>
      <xdr:col>6</xdr:col>
      <xdr:colOff>171450</xdr:colOff>
      <xdr:row>54</xdr:row>
      <xdr:rowOff>104775</xdr:rowOff>
    </xdr:to>
    <xdr:sp>
      <xdr:nvSpPr>
        <xdr:cNvPr id="3" name="Text Box 138"/>
        <xdr:cNvSpPr txBox="1">
          <a:spLocks noChangeArrowheads="1"/>
        </xdr:cNvSpPr>
      </xdr:nvSpPr>
      <xdr:spPr>
        <a:xfrm>
          <a:off x="4314825" y="7667625"/>
          <a:ext cx="3133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GUSTAVO BATISTA MARIANO
              ENGENHEIRO CIVIL - CREA 88.611/D-MG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5"/>
  <sheetViews>
    <sheetView showGridLines="0" tabSelected="1" view="pageBreakPreview" zoomScale="85" zoomScaleNormal="85" zoomScaleSheetLayoutView="85" zoomScalePageLayoutView="0" workbookViewId="0" topLeftCell="A1">
      <selection activeCell="C141" sqref="C141"/>
    </sheetView>
  </sheetViews>
  <sheetFormatPr defaultColWidth="9.140625" defaultRowHeight="12.75"/>
  <cols>
    <col min="1" max="1" width="7.28125" style="12" customWidth="1"/>
    <col min="2" max="2" width="109.00390625" style="18" customWidth="1"/>
    <col min="3" max="3" width="8.00390625" style="19" customWidth="1"/>
    <col min="4" max="4" width="11.7109375" style="20" customWidth="1"/>
    <col min="5" max="8" width="11.7109375" style="21" customWidth="1"/>
    <col min="9" max="9" width="16.7109375" style="16" customWidth="1"/>
    <col min="10" max="10" width="15.7109375" style="16" customWidth="1"/>
    <col min="11" max="11" width="11.57421875" style="12" bestFit="1" customWidth="1"/>
    <col min="12" max="12" width="20.421875" style="12" customWidth="1"/>
    <col min="13" max="13" width="11.57421875" style="12" bestFit="1" customWidth="1"/>
    <col min="14" max="14" width="14.00390625" style="12" customWidth="1"/>
    <col min="15" max="15" width="13.00390625" style="12" customWidth="1"/>
    <col min="16" max="16384" width="9.140625" style="12" customWidth="1"/>
  </cols>
  <sheetData>
    <row r="1" spans="1:11" s="1" customFormat="1" ht="21.75" customHeight="1">
      <c r="A1" s="250" t="s">
        <v>120</v>
      </c>
      <c r="B1" s="251"/>
      <c r="C1" s="251"/>
      <c r="D1" s="251"/>
      <c r="E1" s="251"/>
      <c r="F1" s="252"/>
      <c r="G1" s="248"/>
      <c r="H1" s="249"/>
      <c r="I1" s="132"/>
      <c r="J1" s="134"/>
      <c r="K1" s="22"/>
    </row>
    <row r="2" spans="1:11" s="1" customFormat="1" ht="21.75" customHeight="1">
      <c r="A2" s="94"/>
      <c r="B2" s="84" t="s">
        <v>149</v>
      </c>
      <c r="C2" s="84"/>
      <c r="D2" s="84"/>
      <c r="E2" s="84"/>
      <c r="F2" s="85"/>
      <c r="G2" s="127"/>
      <c r="H2" s="128"/>
      <c r="I2" s="133"/>
      <c r="J2" s="135"/>
      <c r="K2" s="22"/>
    </row>
    <row r="3" spans="1:11" s="1" customFormat="1" ht="6" customHeight="1">
      <c r="A3" s="94"/>
      <c r="B3" s="84"/>
      <c r="C3" s="84"/>
      <c r="D3" s="84"/>
      <c r="E3" s="84"/>
      <c r="F3" s="85"/>
      <c r="G3" s="130"/>
      <c r="H3" s="131"/>
      <c r="I3" s="133"/>
      <c r="J3" s="135"/>
      <c r="K3" s="22"/>
    </row>
    <row r="4" spans="1:11" s="1" customFormat="1" ht="15" customHeight="1">
      <c r="A4" s="253" t="s">
        <v>394</v>
      </c>
      <c r="B4" s="254"/>
      <c r="C4" s="254"/>
      <c r="D4" s="254"/>
      <c r="E4" s="254"/>
      <c r="F4" s="255"/>
      <c r="G4" s="264" t="s">
        <v>74</v>
      </c>
      <c r="H4" s="264"/>
      <c r="I4" s="129" t="s">
        <v>188</v>
      </c>
      <c r="J4" s="136"/>
      <c r="K4" s="23"/>
    </row>
    <row r="5" spans="1:11" s="1" customFormat="1" ht="15" customHeight="1">
      <c r="A5" s="261"/>
      <c r="B5" s="262"/>
      <c r="C5" s="262"/>
      <c r="D5" s="262"/>
      <c r="E5" s="262"/>
      <c r="F5" s="263"/>
      <c r="G5" s="265">
        <v>0.277</v>
      </c>
      <c r="H5" s="265"/>
      <c r="I5" s="138" t="s">
        <v>363</v>
      </c>
      <c r="J5" s="137">
        <f>G5+1</f>
        <v>1.2770000000000001</v>
      </c>
      <c r="K5" s="23"/>
    </row>
    <row r="6" spans="1:11" s="1" customFormat="1" ht="15" customHeight="1">
      <c r="A6" s="260" t="s">
        <v>192</v>
      </c>
      <c r="B6" s="245"/>
      <c r="C6" s="245"/>
      <c r="D6" s="245"/>
      <c r="E6" s="245"/>
      <c r="F6" s="245"/>
      <c r="G6" s="245"/>
      <c r="H6" s="245"/>
      <c r="I6" s="245"/>
      <c r="J6" s="244"/>
      <c r="K6" s="23"/>
    </row>
    <row r="7" spans="1:17" s="7" customFormat="1" ht="15" customHeight="1">
      <c r="A7" s="256" t="s">
        <v>19</v>
      </c>
      <c r="B7" s="246" t="s">
        <v>20</v>
      </c>
      <c r="C7" s="258" t="s">
        <v>18</v>
      </c>
      <c r="D7" s="271" t="s">
        <v>1</v>
      </c>
      <c r="E7" s="268" t="s">
        <v>72</v>
      </c>
      <c r="F7" s="268"/>
      <c r="G7" s="268" t="s">
        <v>73</v>
      </c>
      <c r="H7" s="268"/>
      <c r="I7" s="269" t="s">
        <v>4</v>
      </c>
      <c r="J7" s="266" t="s">
        <v>44</v>
      </c>
      <c r="M7" s="7" t="s">
        <v>332</v>
      </c>
      <c r="Q7" s="7" t="s">
        <v>332</v>
      </c>
    </row>
    <row r="8" spans="1:10" s="7" customFormat="1" ht="12.75">
      <c r="A8" s="257"/>
      <c r="B8" s="247"/>
      <c r="C8" s="259"/>
      <c r="D8" s="272"/>
      <c r="E8" s="96" t="s">
        <v>2</v>
      </c>
      <c r="F8" s="96" t="s">
        <v>21</v>
      </c>
      <c r="G8" s="96" t="s">
        <v>2</v>
      </c>
      <c r="H8" s="96" t="s">
        <v>21</v>
      </c>
      <c r="I8" s="270"/>
      <c r="J8" s="267"/>
    </row>
    <row r="9" spans="1:17" s="7" customFormat="1" ht="12.75">
      <c r="A9" s="24" t="s">
        <v>75</v>
      </c>
      <c r="B9" s="62" t="s">
        <v>10</v>
      </c>
      <c r="C9" s="10"/>
      <c r="D9" s="9"/>
      <c r="E9" s="25"/>
      <c r="F9" s="15"/>
      <c r="G9" s="25"/>
      <c r="H9" s="15">
        <f>SUM(H10:H14)</f>
        <v>11970.51</v>
      </c>
      <c r="I9" s="95"/>
      <c r="J9" s="139"/>
      <c r="Q9" s="7">
        <v>11970.51</v>
      </c>
    </row>
    <row r="10" spans="1:17" ht="12.75">
      <c r="A10" s="55" t="s">
        <v>76</v>
      </c>
      <c r="B10" s="56" t="s">
        <v>359</v>
      </c>
      <c r="C10" s="41" t="s">
        <v>25</v>
      </c>
      <c r="D10" s="58">
        <v>1</v>
      </c>
      <c r="E10" s="59">
        <f>L130</f>
        <v>1957.15</v>
      </c>
      <c r="F10" s="38">
        <f>ROUND(D10*E10,2)</f>
        <v>1957.15</v>
      </c>
      <c r="G10" s="59">
        <f>ROUND(E10*$J$5,2)</f>
        <v>2499.28</v>
      </c>
      <c r="H10" s="38">
        <f>ROUND(D10*G10,2)</f>
        <v>2499.28</v>
      </c>
      <c r="I10" s="60" t="s">
        <v>258</v>
      </c>
      <c r="J10" s="61" t="s">
        <v>187</v>
      </c>
      <c r="L10" s="26"/>
      <c r="M10" s="26"/>
      <c r="Q10" s="12">
        <v>2499.28</v>
      </c>
    </row>
    <row r="11" spans="1:17" ht="16.5" customHeight="1">
      <c r="A11" s="55" t="s">
        <v>336</v>
      </c>
      <c r="B11" s="35" t="s">
        <v>316</v>
      </c>
      <c r="C11" s="41" t="s">
        <v>25</v>
      </c>
      <c r="D11" s="37">
        <v>1</v>
      </c>
      <c r="E11" s="38">
        <v>1159.26</v>
      </c>
      <c r="F11" s="38">
        <f>ROUND(D11*E11,2)</f>
        <v>1159.26</v>
      </c>
      <c r="G11" s="59">
        <f>ROUND(E11*$J$5,2)</f>
        <v>1480.38</v>
      </c>
      <c r="H11" s="38">
        <f>ROUND(D11*G11,2)</f>
        <v>1480.38</v>
      </c>
      <c r="I11" s="60" t="s">
        <v>258</v>
      </c>
      <c r="J11" s="42" t="s">
        <v>45</v>
      </c>
      <c r="L11" s="26"/>
      <c r="M11" s="26">
        <f>H130*0.04</f>
        <v>9997.427184000002</v>
      </c>
      <c r="Q11" s="12">
        <v>1480.38</v>
      </c>
    </row>
    <row r="12" spans="1:17" s="4" customFormat="1" ht="12.75">
      <c r="A12" s="55" t="s">
        <v>77</v>
      </c>
      <c r="B12" s="43" t="s">
        <v>326</v>
      </c>
      <c r="C12" s="57" t="s">
        <v>22</v>
      </c>
      <c r="D12" s="44">
        <v>111.81</v>
      </c>
      <c r="E12" s="45">
        <v>14</v>
      </c>
      <c r="F12" s="38">
        <f>ROUND(D12*E12,2)</f>
        <v>1565.34</v>
      </c>
      <c r="G12" s="59">
        <f>ROUND(E12*$J$5,2)</f>
        <v>17.88</v>
      </c>
      <c r="H12" s="38">
        <f>ROUND(D12*G12,2)</f>
        <v>1999.16</v>
      </c>
      <c r="I12" s="60" t="s">
        <v>5</v>
      </c>
      <c r="J12" s="42"/>
      <c r="L12" s="26"/>
      <c r="M12" s="26"/>
      <c r="Q12" s="4">
        <v>1999.16</v>
      </c>
    </row>
    <row r="13" spans="1:17" ht="17.25" customHeight="1">
      <c r="A13" s="55" t="s">
        <v>78</v>
      </c>
      <c r="B13" s="35" t="s">
        <v>301</v>
      </c>
      <c r="C13" s="57" t="s">
        <v>22</v>
      </c>
      <c r="D13" s="37">
        <v>100</v>
      </c>
      <c r="E13" s="38">
        <v>40.49</v>
      </c>
      <c r="F13" s="38">
        <f>ROUND(D13*E13,2)</f>
        <v>4049</v>
      </c>
      <c r="G13" s="59">
        <f>ROUND(E13*$J$5,2)</f>
        <v>51.71</v>
      </c>
      <c r="H13" s="38">
        <f>ROUND(D13*G13,2)</f>
        <v>5171</v>
      </c>
      <c r="I13" s="39" t="s">
        <v>262</v>
      </c>
      <c r="J13" s="40" t="s">
        <v>300</v>
      </c>
      <c r="L13" s="26"/>
      <c r="M13" s="26"/>
      <c r="Q13" s="12">
        <v>5171</v>
      </c>
    </row>
    <row r="14" spans="1:17" ht="15" customHeight="1">
      <c r="A14" s="55" t="s">
        <v>144</v>
      </c>
      <c r="B14" s="35" t="s">
        <v>33</v>
      </c>
      <c r="C14" s="41" t="s">
        <v>22</v>
      </c>
      <c r="D14" s="44">
        <v>111.81</v>
      </c>
      <c r="E14" s="38">
        <v>5.75</v>
      </c>
      <c r="F14" s="38">
        <f>ROUND(D14*E14,2)</f>
        <v>642.91</v>
      </c>
      <c r="G14" s="59">
        <f>ROUND(E14*$J$5,2)</f>
        <v>7.34</v>
      </c>
      <c r="H14" s="38">
        <f>ROUND(D14*G14,2)</f>
        <v>820.69</v>
      </c>
      <c r="I14" s="60" t="s">
        <v>258</v>
      </c>
      <c r="J14" s="42" t="s">
        <v>46</v>
      </c>
      <c r="L14" s="26"/>
      <c r="M14" s="26"/>
      <c r="Q14" s="12">
        <v>820.69</v>
      </c>
    </row>
    <row r="15" spans="1:17" ht="12.75">
      <c r="A15" s="31" t="s">
        <v>79</v>
      </c>
      <c r="B15" s="46" t="s">
        <v>280</v>
      </c>
      <c r="C15" s="50"/>
      <c r="D15" s="104"/>
      <c r="E15" s="169"/>
      <c r="F15" s="105"/>
      <c r="G15" s="105"/>
      <c r="H15" s="105">
        <f>SUM(H16:H17)</f>
        <v>25555.249600000003</v>
      </c>
      <c r="I15" s="106"/>
      <c r="J15" s="30"/>
      <c r="L15" s="26"/>
      <c r="M15" s="26"/>
      <c r="Q15" s="12">
        <v>25555.249600000003</v>
      </c>
    </row>
    <row r="16" spans="1:17" ht="12.75">
      <c r="A16" s="34" t="s">
        <v>80</v>
      </c>
      <c r="B16" s="35" t="s">
        <v>257</v>
      </c>
      <c r="C16" s="107" t="s">
        <v>173</v>
      </c>
      <c r="D16" s="152">
        <v>880</v>
      </c>
      <c r="E16" s="153">
        <v>17.46</v>
      </c>
      <c r="F16" s="152">
        <f>E16*D16</f>
        <v>15364.800000000001</v>
      </c>
      <c r="G16" s="153">
        <f>E16*J$5</f>
        <v>22.296420000000005</v>
      </c>
      <c r="H16" s="152">
        <f>D16*G16</f>
        <v>19620.849600000005</v>
      </c>
      <c r="I16" s="39" t="s">
        <v>262</v>
      </c>
      <c r="J16" s="42">
        <v>4083</v>
      </c>
      <c r="L16" s="26">
        <f>22*8.8</f>
        <v>193.60000000000002</v>
      </c>
      <c r="M16" s="26">
        <v>7</v>
      </c>
      <c r="N16" s="12">
        <f>L16*M16</f>
        <v>1355.2000000000003</v>
      </c>
      <c r="O16" s="12">
        <f>N16/2</f>
        <v>677.6000000000001</v>
      </c>
      <c r="Q16" s="12">
        <v>19620.849600000005</v>
      </c>
    </row>
    <row r="17" spans="1:17" ht="12.75" customHeight="1">
      <c r="A17" s="34" t="s">
        <v>327</v>
      </c>
      <c r="B17" s="35" t="s">
        <v>172</v>
      </c>
      <c r="C17" s="107" t="s">
        <v>173</v>
      </c>
      <c r="D17" s="108">
        <v>80</v>
      </c>
      <c r="E17" s="174">
        <v>58.09</v>
      </c>
      <c r="F17" s="38">
        <f>ROUND(D17*E17,2)</f>
        <v>4647.2</v>
      </c>
      <c r="G17" s="59">
        <f>ROUND(E17*$J$5,2)</f>
        <v>74.18</v>
      </c>
      <c r="H17" s="38">
        <f>ROUND(D17*G17,2)</f>
        <v>5934.4</v>
      </c>
      <c r="I17" s="39" t="s">
        <v>262</v>
      </c>
      <c r="J17" s="42">
        <v>2706</v>
      </c>
      <c r="L17" s="26">
        <f>440/22/7</f>
        <v>2.857142857142857</v>
      </c>
      <c r="M17" s="26"/>
      <c r="O17" s="154"/>
      <c r="Q17" s="12">
        <v>5934.4</v>
      </c>
    </row>
    <row r="18" spans="1:17" ht="15" customHeight="1">
      <c r="A18" s="31" t="s">
        <v>81</v>
      </c>
      <c r="B18" s="46" t="s">
        <v>11</v>
      </c>
      <c r="C18" s="47"/>
      <c r="D18" s="32"/>
      <c r="E18" s="170"/>
      <c r="F18" s="49"/>
      <c r="G18" s="49"/>
      <c r="H18" s="49">
        <f>SUM(H19:H25)</f>
        <v>2814.07</v>
      </c>
      <c r="I18" s="33"/>
      <c r="J18" s="164"/>
      <c r="L18" s="26"/>
      <c r="M18" s="26"/>
      <c r="Q18" s="12">
        <v>2814.07</v>
      </c>
    </row>
    <row r="19" spans="1:17" ht="12.75">
      <c r="A19" s="34" t="s">
        <v>145</v>
      </c>
      <c r="B19" s="35" t="s">
        <v>114</v>
      </c>
      <c r="C19" s="41" t="s">
        <v>24</v>
      </c>
      <c r="D19" s="37">
        <v>60</v>
      </c>
      <c r="E19" s="38">
        <v>2.77</v>
      </c>
      <c r="F19" s="38">
        <f aca="true" t="shared" si="0" ref="F19:F25">ROUND(D19*E19,2)</f>
        <v>166.2</v>
      </c>
      <c r="G19" s="59">
        <f aca="true" t="shared" si="1" ref="G19:G25">ROUND(E19*$J$5,2)</f>
        <v>3.54</v>
      </c>
      <c r="H19" s="38">
        <f aca="true" t="shared" si="2" ref="H19:H25">ROUND(D19*G19,2)</f>
        <v>212.4</v>
      </c>
      <c r="I19" s="60" t="s">
        <v>258</v>
      </c>
      <c r="J19" s="42" t="s">
        <v>47</v>
      </c>
      <c r="L19" s="26"/>
      <c r="M19" s="26"/>
      <c r="Q19" s="12">
        <v>212.4</v>
      </c>
    </row>
    <row r="20" spans="1:17" ht="12.75">
      <c r="A20" s="34" t="s">
        <v>146</v>
      </c>
      <c r="B20" s="35" t="s">
        <v>169</v>
      </c>
      <c r="C20" s="41" t="s">
        <v>24</v>
      </c>
      <c r="D20" s="37">
        <v>30</v>
      </c>
      <c r="E20" s="38">
        <v>24.25</v>
      </c>
      <c r="F20" s="38">
        <f t="shared" si="0"/>
        <v>727.5</v>
      </c>
      <c r="G20" s="59">
        <f t="shared" si="1"/>
        <v>30.97</v>
      </c>
      <c r="H20" s="38">
        <f t="shared" si="2"/>
        <v>929.1</v>
      </c>
      <c r="I20" s="60" t="s">
        <v>258</v>
      </c>
      <c r="J20" s="42" t="s">
        <v>121</v>
      </c>
      <c r="L20" s="26"/>
      <c r="M20" s="26"/>
      <c r="Q20" s="12">
        <v>929.1</v>
      </c>
    </row>
    <row r="21" spans="1:17" ht="12.75">
      <c r="A21" s="34" t="s">
        <v>82</v>
      </c>
      <c r="B21" s="35" t="s">
        <v>7</v>
      </c>
      <c r="C21" s="36" t="s">
        <v>22</v>
      </c>
      <c r="D21" s="37">
        <v>157.5</v>
      </c>
      <c r="E21" s="38">
        <v>1.98</v>
      </c>
      <c r="F21" s="38">
        <f t="shared" si="0"/>
        <v>311.85</v>
      </c>
      <c r="G21" s="59">
        <f t="shared" si="1"/>
        <v>2.53</v>
      </c>
      <c r="H21" s="38">
        <f t="shared" si="2"/>
        <v>398.48</v>
      </c>
      <c r="I21" s="60" t="s">
        <v>258</v>
      </c>
      <c r="J21" s="42" t="s">
        <v>48</v>
      </c>
      <c r="L21" s="26"/>
      <c r="M21" s="26"/>
      <c r="Q21" s="12">
        <v>398.48</v>
      </c>
    </row>
    <row r="22" spans="1:17" ht="12.75">
      <c r="A22" s="34" t="s">
        <v>83</v>
      </c>
      <c r="B22" s="35" t="s">
        <v>179</v>
      </c>
      <c r="C22" s="41" t="s">
        <v>24</v>
      </c>
      <c r="D22" s="75">
        <v>16.65</v>
      </c>
      <c r="E22" s="38">
        <v>22.46</v>
      </c>
      <c r="F22" s="38">
        <f t="shared" si="0"/>
        <v>373.96</v>
      </c>
      <c r="G22" s="59">
        <f t="shared" si="1"/>
        <v>28.68</v>
      </c>
      <c r="H22" s="38">
        <f t="shared" si="2"/>
        <v>477.52</v>
      </c>
      <c r="I22" s="60" t="s">
        <v>258</v>
      </c>
      <c r="J22" s="42" t="s">
        <v>122</v>
      </c>
      <c r="L22" s="26"/>
      <c r="M22" s="26"/>
      <c r="Q22" s="12">
        <v>477.52</v>
      </c>
    </row>
    <row r="23" spans="1:17" ht="12.75">
      <c r="A23" s="34" t="s">
        <v>84</v>
      </c>
      <c r="B23" s="35" t="s">
        <v>124</v>
      </c>
      <c r="C23" s="41" t="s">
        <v>24</v>
      </c>
      <c r="D23" s="51">
        <v>16.65</v>
      </c>
      <c r="E23" s="38">
        <v>10.78</v>
      </c>
      <c r="F23" s="38">
        <f t="shared" si="0"/>
        <v>179.49</v>
      </c>
      <c r="G23" s="59">
        <f t="shared" si="1"/>
        <v>13.77</v>
      </c>
      <c r="H23" s="38">
        <f t="shared" si="2"/>
        <v>229.27</v>
      </c>
      <c r="I23" s="39" t="s">
        <v>262</v>
      </c>
      <c r="J23" s="42" t="s">
        <v>123</v>
      </c>
      <c r="L23" s="26"/>
      <c r="M23" s="26"/>
      <c r="Q23" s="12">
        <v>229.27</v>
      </c>
    </row>
    <row r="24" spans="1:17" ht="12.75">
      <c r="A24" s="34" t="s">
        <v>175</v>
      </c>
      <c r="B24" s="35" t="s">
        <v>126</v>
      </c>
      <c r="C24" s="41" t="s">
        <v>24</v>
      </c>
      <c r="D24" s="51">
        <v>30</v>
      </c>
      <c r="E24" s="38">
        <v>1.3</v>
      </c>
      <c r="F24" s="38">
        <f t="shared" si="0"/>
        <v>39</v>
      </c>
      <c r="G24" s="59">
        <f t="shared" si="1"/>
        <v>1.66</v>
      </c>
      <c r="H24" s="38">
        <f t="shared" si="2"/>
        <v>49.8</v>
      </c>
      <c r="I24" s="60" t="s">
        <v>258</v>
      </c>
      <c r="J24" s="42" t="s">
        <v>125</v>
      </c>
      <c r="L24" s="26"/>
      <c r="M24" s="26"/>
      <c r="Q24" s="12">
        <v>49.8</v>
      </c>
    </row>
    <row r="25" spans="1:17" ht="12" customHeight="1">
      <c r="A25" s="34" t="s">
        <v>176</v>
      </c>
      <c r="B25" s="35" t="s">
        <v>129</v>
      </c>
      <c r="C25" s="41" t="s">
        <v>128</v>
      </c>
      <c r="D25" s="51">
        <v>150</v>
      </c>
      <c r="E25" s="38">
        <v>2.7</v>
      </c>
      <c r="F25" s="38">
        <f t="shared" si="0"/>
        <v>405</v>
      </c>
      <c r="G25" s="59">
        <f t="shared" si="1"/>
        <v>3.45</v>
      </c>
      <c r="H25" s="38">
        <f t="shared" si="2"/>
        <v>517.5</v>
      </c>
      <c r="I25" s="60" t="s">
        <v>258</v>
      </c>
      <c r="J25" s="42" t="s">
        <v>127</v>
      </c>
      <c r="L25" s="26"/>
      <c r="M25" s="26"/>
      <c r="Q25" s="12">
        <v>517.5</v>
      </c>
    </row>
    <row r="26" spans="1:17" ht="12.75">
      <c r="A26" s="31" t="s">
        <v>85</v>
      </c>
      <c r="B26" s="46" t="s">
        <v>12</v>
      </c>
      <c r="C26" s="50"/>
      <c r="D26" s="32"/>
      <c r="E26" s="170"/>
      <c r="F26" s="48"/>
      <c r="G26" s="49"/>
      <c r="H26" s="49">
        <f>SUM(H27:H31)</f>
        <v>17504.449999999997</v>
      </c>
      <c r="I26" s="33"/>
      <c r="J26" s="164"/>
      <c r="L26" s="26"/>
      <c r="M26" s="26"/>
      <c r="Q26" s="12">
        <v>17504.45</v>
      </c>
    </row>
    <row r="27" spans="1:17" ht="12.75">
      <c r="A27" s="34" t="s">
        <v>86</v>
      </c>
      <c r="B27" s="35" t="s">
        <v>43</v>
      </c>
      <c r="C27" s="41" t="s">
        <v>24</v>
      </c>
      <c r="D27" s="51">
        <v>1.82</v>
      </c>
      <c r="E27" s="44">
        <v>402.4</v>
      </c>
      <c r="F27" s="38">
        <f>ROUND(D27*E27,2)</f>
        <v>732.37</v>
      </c>
      <c r="G27" s="59">
        <f>ROUND(E27*$J$5,2)</f>
        <v>513.86</v>
      </c>
      <c r="H27" s="38">
        <f>ROUND(D27*G27,2)</f>
        <v>935.23</v>
      </c>
      <c r="I27" s="60" t="s">
        <v>258</v>
      </c>
      <c r="J27" s="42" t="s">
        <v>49</v>
      </c>
      <c r="L27" s="26"/>
      <c r="M27" s="26"/>
      <c r="Q27" s="12">
        <v>935.23</v>
      </c>
    </row>
    <row r="28" spans="1:17" ht="12.75">
      <c r="A28" s="34" t="s">
        <v>87</v>
      </c>
      <c r="B28" s="35" t="s">
        <v>261</v>
      </c>
      <c r="C28" s="41" t="s">
        <v>22</v>
      </c>
      <c r="D28" s="51">
        <v>65.91</v>
      </c>
      <c r="E28" s="44">
        <v>54.43</v>
      </c>
      <c r="F28" s="38">
        <f>ROUND(D28*E28,2)</f>
        <v>3587.48</v>
      </c>
      <c r="G28" s="59">
        <f>ROUND(E28*$J$5,2)</f>
        <v>69.51</v>
      </c>
      <c r="H28" s="38">
        <f>ROUND(D28*G28,2)</f>
        <v>4581.4</v>
      </c>
      <c r="I28" s="60" t="s">
        <v>258</v>
      </c>
      <c r="J28" s="40" t="s">
        <v>260</v>
      </c>
      <c r="L28" s="26"/>
      <c r="M28" s="26"/>
      <c r="Q28" s="12">
        <v>4581.4</v>
      </c>
    </row>
    <row r="29" spans="1:17" s="4" customFormat="1" ht="15" customHeight="1">
      <c r="A29" s="34" t="s">
        <v>147</v>
      </c>
      <c r="B29" s="35" t="s">
        <v>130</v>
      </c>
      <c r="C29" s="41" t="s">
        <v>27</v>
      </c>
      <c r="D29" s="51">
        <v>662.01</v>
      </c>
      <c r="E29" s="44">
        <v>7.79</v>
      </c>
      <c r="F29" s="38">
        <f>ROUND(D29*E29,2)</f>
        <v>5157.06</v>
      </c>
      <c r="G29" s="59">
        <f>ROUND(E29*$J$5,2)</f>
        <v>9.95</v>
      </c>
      <c r="H29" s="38">
        <f>ROUND(D29*G29,2)</f>
        <v>6587</v>
      </c>
      <c r="I29" s="60" t="s">
        <v>258</v>
      </c>
      <c r="J29" s="40" t="s">
        <v>259</v>
      </c>
      <c r="L29" s="26"/>
      <c r="M29" s="26"/>
      <c r="Q29" s="4">
        <v>6587</v>
      </c>
    </row>
    <row r="30" spans="1:17" s="4" customFormat="1" ht="25.5">
      <c r="A30" s="34" t="s">
        <v>148</v>
      </c>
      <c r="B30" s="35" t="s">
        <v>131</v>
      </c>
      <c r="C30" s="41" t="s">
        <v>24</v>
      </c>
      <c r="D30" s="51">
        <v>9.82</v>
      </c>
      <c r="E30" s="45">
        <v>414.87</v>
      </c>
      <c r="F30" s="38">
        <f>ROUND(D30*E30,2)</f>
        <v>4074.02</v>
      </c>
      <c r="G30" s="59">
        <f>ROUND(E30*$J$5,2)</f>
        <v>529.79</v>
      </c>
      <c r="H30" s="38">
        <f>ROUND(D30*G30,2)</f>
        <v>5202.54</v>
      </c>
      <c r="I30" s="60" t="s">
        <v>258</v>
      </c>
      <c r="J30" s="40" t="s">
        <v>333</v>
      </c>
      <c r="L30" s="26"/>
      <c r="M30" s="26"/>
      <c r="Q30" s="4">
        <v>5202.54</v>
      </c>
    </row>
    <row r="31" spans="1:17" ht="15" customHeight="1">
      <c r="A31" s="34" t="s">
        <v>338</v>
      </c>
      <c r="B31" s="35" t="s">
        <v>340</v>
      </c>
      <c r="C31" s="36" t="s">
        <v>22</v>
      </c>
      <c r="D31" s="51">
        <v>16.62</v>
      </c>
      <c r="E31" s="38">
        <v>9.34</v>
      </c>
      <c r="F31" s="38">
        <f>ROUND(D31*E31,2)</f>
        <v>155.23</v>
      </c>
      <c r="G31" s="59">
        <f>ROUND(E31*$J$5,2)</f>
        <v>11.93</v>
      </c>
      <c r="H31" s="38">
        <f>ROUND(D31*G31,2)</f>
        <v>198.28</v>
      </c>
      <c r="I31" s="60" t="s">
        <v>258</v>
      </c>
      <c r="J31" s="42" t="s">
        <v>339</v>
      </c>
      <c r="L31" s="26"/>
      <c r="M31" s="26"/>
      <c r="Q31" s="12">
        <v>198.28</v>
      </c>
    </row>
    <row r="32" spans="1:17" s="4" customFormat="1" ht="15" customHeight="1">
      <c r="A32" s="31" t="s">
        <v>88</v>
      </c>
      <c r="B32" s="46" t="s">
        <v>270</v>
      </c>
      <c r="C32" s="50"/>
      <c r="D32" s="32"/>
      <c r="E32" s="170"/>
      <c r="F32" s="48"/>
      <c r="G32" s="49"/>
      <c r="H32" s="49">
        <f>SUM(H33:H36)</f>
        <v>26720.68</v>
      </c>
      <c r="I32" s="33"/>
      <c r="J32" s="164"/>
      <c r="L32" s="26"/>
      <c r="M32" s="26"/>
      <c r="Q32" s="4">
        <v>26720.68</v>
      </c>
    </row>
    <row r="33" spans="1:17" s="4" customFormat="1" ht="12.75">
      <c r="A33" s="34" t="s">
        <v>341</v>
      </c>
      <c r="B33" s="35" t="s">
        <v>361</v>
      </c>
      <c r="C33" s="36" t="s">
        <v>22</v>
      </c>
      <c r="D33" s="51">
        <v>157.5</v>
      </c>
      <c r="E33" s="38">
        <v>64.72</v>
      </c>
      <c r="F33" s="38">
        <f>ROUND(D33*E33,2)</f>
        <v>10193.4</v>
      </c>
      <c r="G33" s="59">
        <f>ROUND(E33*$J$5,2)</f>
        <v>82.65</v>
      </c>
      <c r="H33" s="38">
        <f>ROUND(D33*G33,2)</f>
        <v>13017.38</v>
      </c>
      <c r="I33" s="60" t="s">
        <v>258</v>
      </c>
      <c r="J33" s="42" t="s">
        <v>362</v>
      </c>
      <c r="L33" s="26"/>
      <c r="M33" s="26"/>
      <c r="Q33" s="4">
        <v>13017.38</v>
      </c>
    </row>
    <row r="34" spans="1:17" ht="12.75" customHeight="1">
      <c r="A34" s="34" t="s">
        <v>342</v>
      </c>
      <c r="B34" s="35" t="s">
        <v>132</v>
      </c>
      <c r="C34" s="36" t="s">
        <v>22</v>
      </c>
      <c r="D34" s="51">
        <v>84.92</v>
      </c>
      <c r="E34" s="38">
        <v>53.44</v>
      </c>
      <c r="F34" s="38">
        <f>ROUND(D34*E34,2)</f>
        <v>4538.12</v>
      </c>
      <c r="G34" s="59">
        <f>ROUND(E34*$J$5,2)</f>
        <v>68.24</v>
      </c>
      <c r="H34" s="38">
        <f>ROUND(D34*G34,2)</f>
        <v>5794.94</v>
      </c>
      <c r="I34" s="60" t="s">
        <v>258</v>
      </c>
      <c r="J34" s="42" t="s">
        <v>50</v>
      </c>
      <c r="L34" s="26"/>
      <c r="M34" s="26"/>
      <c r="Q34" s="12">
        <v>5794.94</v>
      </c>
    </row>
    <row r="35" spans="1:17" s="4" customFormat="1" ht="15" customHeight="1">
      <c r="A35" s="34" t="s">
        <v>343</v>
      </c>
      <c r="B35" s="35" t="s">
        <v>71</v>
      </c>
      <c r="C35" s="36" t="s">
        <v>24</v>
      </c>
      <c r="D35" s="51">
        <v>7.56</v>
      </c>
      <c r="E35" s="38">
        <v>300.03</v>
      </c>
      <c r="F35" s="38">
        <f>ROUND(D35*E35,2)</f>
        <v>2268.23</v>
      </c>
      <c r="G35" s="59">
        <f>ROUND(E35*$J$5,2)</f>
        <v>383.14</v>
      </c>
      <c r="H35" s="38">
        <f>ROUND(D35*G35,2)</f>
        <v>2896.54</v>
      </c>
      <c r="I35" s="60" t="s">
        <v>258</v>
      </c>
      <c r="J35" s="40" t="s">
        <v>113</v>
      </c>
      <c r="L35" s="26"/>
      <c r="M35" s="26"/>
      <c r="Q35" s="4">
        <v>2896.54</v>
      </c>
    </row>
    <row r="36" spans="1:17" s="4" customFormat="1" ht="15" customHeight="1">
      <c r="A36" s="34" t="s">
        <v>344</v>
      </c>
      <c r="B36" s="35" t="s">
        <v>130</v>
      </c>
      <c r="C36" s="41" t="s">
        <v>27</v>
      </c>
      <c r="D36" s="51">
        <v>503.7</v>
      </c>
      <c r="E36" s="44">
        <v>7.79</v>
      </c>
      <c r="F36" s="38">
        <f>ROUND(D36*E36,2)</f>
        <v>3923.82</v>
      </c>
      <c r="G36" s="59">
        <f>ROUND(E36*$J$5,2)</f>
        <v>9.95</v>
      </c>
      <c r="H36" s="38">
        <f>ROUND(D36*G36,2)</f>
        <v>5011.82</v>
      </c>
      <c r="I36" s="60" t="s">
        <v>258</v>
      </c>
      <c r="J36" s="40" t="s">
        <v>259</v>
      </c>
      <c r="L36" s="26"/>
      <c r="M36" s="26"/>
      <c r="Q36" s="4">
        <v>5011.82</v>
      </c>
    </row>
    <row r="37" spans="1:17" s="4" customFormat="1" ht="12.75">
      <c r="A37" s="31" t="s">
        <v>89</v>
      </c>
      <c r="B37" s="46" t="s">
        <v>42</v>
      </c>
      <c r="C37" s="50"/>
      <c r="D37" s="32"/>
      <c r="E37" s="170"/>
      <c r="F37" s="48"/>
      <c r="G37" s="49"/>
      <c r="H37" s="49">
        <f>SUM(H38:H40)</f>
        <v>11692.689999999999</v>
      </c>
      <c r="I37" s="33"/>
      <c r="J37" s="164"/>
      <c r="L37" s="26"/>
      <c r="M37" s="26"/>
      <c r="Q37" s="4">
        <v>11692.69</v>
      </c>
    </row>
    <row r="38" spans="1:17" ht="25.5">
      <c r="A38" s="34" t="s">
        <v>90</v>
      </c>
      <c r="B38" s="35" t="s">
        <v>230</v>
      </c>
      <c r="C38" s="41" t="s">
        <v>22</v>
      </c>
      <c r="D38" s="51">
        <v>104.12</v>
      </c>
      <c r="E38" s="38">
        <v>31.98</v>
      </c>
      <c r="F38" s="38">
        <f>ROUND(D38*E38,2)</f>
        <v>3329.76</v>
      </c>
      <c r="G38" s="59">
        <f>ROUND(E38*$J$5,2)</f>
        <v>40.84</v>
      </c>
      <c r="H38" s="38">
        <f>ROUND(D38*G38,2)</f>
        <v>4252.26</v>
      </c>
      <c r="I38" s="60" t="s">
        <v>258</v>
      </c>
      <c r="J38" s="42" t="s">
        <v>229</v>
      </c>
      <c r="L38" s="26"/>
      <c r="M38" s="26"/>
      <c r="Q38" s="12">
        <v>4252.26</v>
      </c>
    </row>
    <row r="39" spans="1:17" s="4" customFormat="1" ht="12.75">
      <c r="A39" s="34" t="s">
        <v>91</v>
      </c>
      <c r="B39" s="35" t="s">
        <v>150</v>
      </c>
      <c r="C39" s="41" t="s">
        <v>32</v>
      </c>
      <c r="D39" s="37">
        <v>41.1</v>
      </c>
      <c r="E39" s="38">
        <v>16.61</v>
      </c>
      <c r="F39" s="38">
        <f>ROUND(D39*E39,2)</f>
        <v>682.67</v>
      </c>
      <c r="G39" s="59">
        <f>ROUND(E39*$J$5,2)</f>
        <v>21.21</v>
      </c>
      <c r="H39" s="38">
        <f>ROUND(D39*G39,2)</f>
        <v>871.73</v>
      </c>
      <c r="I39" s="39" t="s">
        <v>262</v>
      </c>
      <c r="J39" s="42" t="s">
        <v>185</v>
      </c>
      <c r="L39" s="26"/>
      <c r="M39" s="26"/>
      <c r="Q39" s="4">
        <v>871.73</v>
      </c>
    </row>
    <row r="40" spans="1:17" s="4" customFormat="1" ht="25.5">
      <c r="A40" s="34" t="s">
        <v>193</v>
      </c>
      <c r="B40" s="35" t="s">
        <v>63</v>
      </c>
      <c r="C40" s="41" t="s">
        <v>22</v>
      </c>
      <c r="D40" s="37">
        <v>136.45</v>
      </c>
      <c r="E40" s="38">
        <v>37.7</v>
      </c>
      <c r="F40" s="38">
        <f>ROUND(D40*E40,2)</f>
        <v>5144.17</v>
      </c>
      <c r="G40" s="59">
        <f>ROUND(E40*$J$5,2)</f>
        <v>48.14</v>
      </c>
      <c r="H40" s="38">
        <f>ROUND(D40*G40,2)</f>
        <v>6568.7</v>
      </c>
      <c r="I40" s="60" t="s">
        <v>258</v>
      </c>
      <c r="J40" s="42" t="s">
        <v>64</v>
      </c>
      <c r="L40" s="26"/>
      <c r="M40" s="26"/>
      <c r="Q40" s="4">
        <v>6568.7</v>
      </c>
    </row>
    <row r="41" spans="1:17" s="7" customFormat="1" ht="15" customHeight="1">
      <c r="A41" s="31" t="s">
        <v>92</v>
      </c>
      <c r="B41" s="46" t="s">
        <v>317</v>
      </c>
      <c r="C41" s="50"/>
      <c r="D41" s="32"/>
      <c r="E41" s="170"/>
      <c r="F41" s="48"/>
      <c r="G41" s="49"/>
      <c r="H41" s="49">
        <f>SUM(H42:H44)</f>
        <v>16778.48</v>
      </c>
      <c r="I41" s="33"/>
      <c r="J41" s="164"/>
      <c r="L41" s="26"/>
      <c r="M41" s="26"/>
      <c r="Q41" s="7">
        <v>16778.48</v>
      </c>
    </row>
    <row r="42" spans="1:17" ht="15" customHeight="1">
      <c r="A42" s="34" t="s">
        <v>93</v>
      </c>
      <c r="B42" s="35" t="s">
        <v>319</v>
      </c>
      <c r="C42" s="41" t="s">
        <v>22</v>
      </c>
      <c r="D42" s="51">
        <v>157.5</v>
      </c>
      <c r="E42" s="38">
        <v>27.47</v>
      </c>
      <c r="F42" s="38">
        <f>ROUND(D42*E42,2)</f>
        <v>4326.53</v>
      </c>
      <c r="G42" s="59">
        <f>ROUND(E42*$J$5,2)</f>
        <v>35.08</v>
      </c>
      <c r="H42" s="38">
        <f>ROUND(D42*G42,2)</f>
        <v>5525.1</v>
      </c>
      <c r="I42" s="60" t="s">
        <v>258</v>
      </c>
      <c r="J42" s="42" t="s">
        <v>318</v>
      </c>
      <c r="L42" s="26"/>
      <c r="M42" s="26"/>
      <c r="Q42" s="12">
        <v>5525.1</v>
      </c>
    </row>
    <row r="43" spans="1:17" ht="15" customHeight="1">
      <c r="A43" s="34" t="s">
        <v>94</v>
      </c>
      <c r="B43" s="35" t="s">
        <v>322</v>
      </c>
      <c r="C43" s="41" t="s">
        <v>22</v>
      </c>
      <c r="D43" s="51">
        <f>D42</f>
        <v>157.5</v>
      </c>
      <c r="E43" s="38">
        <v>38.36</v>
      </c>
      <c r="F43" s="38">
        <f>ROUND(D43*E43,2)</f>
        <v>6041.7</v>
      </c>
      <c r="G43" s="59">
        <f>ROUND(E43*$J$5,2)</f>
        <v>48.99</v>
      </c>
      <c r="H43" s="38">
        <f>ROUND(D43*G43,2)</f>
        <v>7715.93</v>
      </c>
      <c r="I43" s="60" t="s">
        <v>258</v>
      </c>
      <c r="J43" s="42" t="s">
        <v>320</v>
      </c>
      <c r="L43" s="26"/>
      <c r="M43" s="26"/>
      <c r="Q43" s="12">
        <v>7715.93</v>
      </c>
    </row>
    <row r="44" spans="1:17" ht="15" customHeight="1">
      <c r="A44" s="34" t="s">
        <v>95</v>
      </c>
      <c r="B44" s="35" t="s">
        <v>323</v>
      </c>
      <c r="C44" s="41" t="s">
        <v>22</v>
      </c>
      <c r="D44" s="51">
        <f>D42</f>
        <v>157.5</v>
      </c>
      <c r="E44" s="38">
        <v>17.59</v>
      </c>
      <c r="F44" s="38">
        <f>ROUND(D44*E44,2)</f>
        <v>2770.43</v>
      </c>
      <c r="G44" s="59">
        <f>ROUND(E44*$J$5,2)</f>
        <v>22.46</v>
      </c>
      <c r="H44" s="38">
        <f>ROUND(D44*G44,2)</f>
        <v>3537.45</v>
      </c>
      <c r="I44" s="60" t="s">
        <v>258</v>
      </c>
      <c r="J44" s="42" t="s">
        <v>321</v>
      </c>
      <c r="L44" s="26"/>
      <c r="M44" s="26"/>
      <c r="Q44" s="12">
        <v>3537.45</v>
      </c>
    </row>
    <row r="45" spans="1:17" s="4" customFormat="1" ht="15" customHeight="1">
      <c r="A45" s="31" t="s">
        <v>96</v>
      </c>
      <c r="B45" s="46" t="s">
        <v>3</v>
      </c>
      <c r="C45" s="50"/>
      <c r="D45" s="32"/>
      <c r="E45" s="170"/>
      <c r="F45" s="48"/>
      <c r="G45" s="49"/>
      <c r="H45" s="49">
        <f>SUM(H46:H52)</f>
        <v>17564.57</v>
      </c>
      <c r="I45" s="33"/>
      <c r="J45" s="164"/>
      <c r="L45" s="26"/>
      <c r="M45" s="26"/>
      <c r="Q45" s="4">
        <v>17564.57</v>
      </c>
    </row>
    <row r="46" spans="1:17" ht="25.5">
      <c r="A46" s="34" t="s">
        <v>97</v>
      </c>
      <c r="B46" s="35" t="s">
        <v>276</v>
      </c>
      <c r="C46" s="41" t="s">
        <v>25</v>
      </c>
      <c r="D46" s="51">
        <v>9</v>
      </c>
      <c r="E46" s="38">
        <f>58.53+290.83</f>
        <v>349.36</v>
      </c>
      <c r="F46" s="38">
        <f aca="true" t="shared" si="3" ref="F46:F52">ROUND(D46*E46,2)</f>
        <v>3144.24</v>
      </c>
      <c r="G46" s="59">
        <f aca="true" t="shared" si="4" ref="G46:G52">ROUND(E46*$J$5,2)</f>
        <v>446.13</v>
      </c>
      <c r="H46" s="38">
        <f aca="true" t="shared" si="5" ref="H46:H52">ROUND(D46*G46,2)</f>
        <v>4015.17</v>
      </c>
      <c r="I46" s="39" t="s">
        <v>262</v>
      </c>
      <c r="J46" s="163" t="s">
        <v>278</v>
      </c>
      <c r="L46" s="26"/>
      <c r="M46" s="26"/>
      <c r="Q46" s="12">
        <v>4015.17</v>
      </c>
    </row>
    <row r="47" spans="1:17" ht="25.5">
      <c r="A47" s="34" t="s">
        <v>98</v>
      </c>
      <c r="B47" s="35" t="s">
        <v>277</v>
      </c>
      <c r="C47" s="41" t="s">
        <v>25</v>
      </c>
      <c r="D47" s="51">
        <v>1</v>
      </c>
      <c r="E47" s="38">
        <f>58.53+387.26</f>
        <v>445.78999999999996</v>
      </c>
      <c r="F47" s="38">
        <f t="shared" si="3"/>
        <v>445.79</v>
      </c>
      <c r="G47" s="59">
        <f t="shared" si="4"/>
        <v>569.27</v>
      </c>
      <c r="H47" s="38">
        <f t="shared" si="5"/>
        <v>569.27</v>
      </c>
      <c r="I47" s="39" t="s">
        <v>262</v>
      </c>
      <c r="J47" s="163" t="s">
        <v>279</v>
      </c>
      <c r="K47" s="154">
        <f>E46/0.8*1.5</f>
        <v>655.05</v>
      </c>
      <c r="L47" s="26"/>
      <c r="M47" s="26"/>
      <c r="Q47" s="12">
        <v>569.27</v>
      </c>
    </row>
    <row r="48" spans="1:17" ht="29.25" customHeight="1">
      <c r="A48" s="34" t="s">
        <v>177</v>
      </c>
      <c r="B48" s="35" t="s">
        <v>365</v>
      </c>
      <c r="C48" s="41" t="s">
        <v>25</v>
      </c>
      <c r="D48" s="51">
        <v>2</v>
      </c>
      <c r="E48" s="38">
        <v>236.25</v>
      </c>
      <c r="F48" s="38">
        <f>ROUND(D48*E48,2)</f>
        <v>472.5</v>
      </c>
      <c r="G48" s="59">
        <f>ROUND(E48*$J$5,2)</f>
        <v>301.69</v>
      </c>
      <c r="H48" s="38">
        <f>ROUND(D48*G48,2)</f>
        <v>603.38</v>
      </c>
      <c r="I48" s="60" t="s">
        <v>262</v>
      </c>
      <c r="J48" s="163" t="s">
        <v>364</v>
      </c>
      <c r="K48" s="154"/>
      <c r="L48" s="26"/>
      <c r="M48" s="26"/>
      <c r="Q48" s="12">
        <v>603.38</v>
      </c>
    </row>
    <row r="49" spans="1:17" ht="12.75">
      <c r="A49" s="34" t="s">
        <v>231</v>
      </c>
      <c r="B49" s="35" t="s">
        <v>330</v>
      </c>
      <c r="C49" s="41" t="s">
        <v>22</v>
      </c>
      <c r="D49" s="51">
        <v>3.84</v>
      </c>
      <c r="E49" s="38">
        <v>280.49</v>
      </c>
      <c r="F49" s="38">
        <f>ROUND(D49*E49,2)</f>
        <v>1077.08</v>
      </c>
      <c r="G49" s="59">
        <f>ROUND(E49*$J$5,2)</f>
        <v>358.19</v>
      </c>
      <c r="H49" s="38">
        <f>ROUND(D49*G49,2)</f>
        <v>1375.45</v>
      </c>
      <c r="I49" s="60" t="s">
        <v>258</v>
      </c>
      <c r="J49" s="163" t="s">
        <v>328</v>
      </c>
      <c r="K49" s="154"/>
      <c r="L49" s="26"/>
      <c r="M49" s="26"/>
      <c r="Q49" s="12">
        <v>1375.45</v>
      </c>
    </row>
    <row r="50" spans="1:17" s="11" customFormat="1" ht="12" customHeight="1">
      <c r="A50" s="34" t="s">
        <v>232</v>
      </c>
      <c r="B50" s="35" t="s">
        <v>355</v>
      </c>
      <c r="C50" s="41" t="s">
        <v>22</v>
      </c>
      <c r="D50" s="37">
        <v>6.03</v>
      </c>
      <c r="E50" s="38">
        <v>185.3</v>
      </c>
      <c r="F50" s="38">
        <f t="shared" si="3"/>
        <v>1117.36</v>
      </c>
      <c r="G50" s="59">
        <f t="shared" si="4"/>
        <v>236.63</v>
      </c>
      <c r="H50" s="38">
        <f t="shared" si="5"/>
        <v>1426.88</v>
      </c>
      <c r="I50" s="60" t="s">
        <v>258</v>
      </c>
      <c r="J50" s="42" t="s">
        <v>354</v>
      </c>
      <c r="L50" s="26"/>
      <c r="M50" s="26"/>
      <c r="Q50" s="11">
        <v>1426.88</v>
      </c>
    </row>
    <row r="51" spans="1:17" s="4" customFormat="1" ht="29.25" customHeight="1">
      <c r="A51" s="212" t="s">
        <v>233</v>
      </c>
      <c r="B51" s="79" t="s">
        <v>356</v>
      </c>
      <c r="C51" s="213" t="s">
        <v>22</v>
      </c>
      <c r="D51" s="214">
        <v>17.16</v>
      </c>
      <c r="E51" s="176">
        <v>250</v>
      </c>
      <c r="F51" s="176">
        <f t="shared" si="3"/>
        <v>4290</v>
      </c>
      <c r="G51" s="215">
        <f t="shared" si="4"/>
        <v>319.25</v>
      </c>
      <c r="H51" s="176">
        <f t="shared" si="5"/>
        <v>5478.33</v>
      </c>
      <c r="I51" s="216" t="s">
        <v>5</v>
      </c>
      <c r="J51" s="82"/>
      <c r="L51" s="26"/>
      <c r="M51" s="26"/>
      <c r="Q51" s="4">
        <v>5478.33</v>
      </c>
    </row>
    <row r="52" spans="1:17" s="4" customFormat="1" ht="25.5">
      <c r="A52" s="217" t="s">
        <v>234</v>
      </c>
      <c r="B52" s="218" t="s">
        <v>357</v>
      </c>
      <c r="C52" s="219" t="s">
        <v>22</v>
      </c>
      <c r="D52" s="220">
        <v>17.16</v>
      </c>
      <c r="E52" s="221">
        <v>186.92</v>
      </c>
      <c r="F52" s="221">
        <f t="shared" si="3"/>
        <v>3207.55</v>
      </c>
      <c r="G52" s="221">
        <f t="shared" si="4"/>
        <v>238.7</v>
      </c>
      <c r="H52" s="221">
        <f t="shared" si="5"/>
        <v>4096.09</v>
      </c>
      <c r="I52" s="222" t="s">
        <v>258</v>
      </c>
      <c r="J52" s="223" t="s">
        <v>358</v>
      </c>
      <c r="K52" s="4">
        <f>51.12+4.68</f>
        <v>55.8</v>
      </c>
      <c r="L52" s="26"/>
      <c r="M52" s="26"/>
      <c r="Q52" s="4">
        <v>4096.09</v>
      </c>
    </row>
    <row r="53" spans="1:17" s="4" customFormat="1" ht="12.75">
      <c r="A53" s="31" t="s">
        <v>99</v>
      </c>
      <c r="B53" s="46" t="s">
        <v>15</v>
      </c>
      <c r="C53" s="53"/>
      <c r="D53" s="32"/>
      <c r="E53" s="170"/>
      <c r="F53" s="48"/>
      <c r="G53" s="49"/>
      <c r="H53" s="49">
        <f>SUM(H55:H64)</f>
        <v>18253.46</v>
      </c>
      <c r="I53" s="33"/>
      <c r="J53" s="164"/>
      <c r="L53" s="26"/>
      <c r="M53" s="26"/>
      <c r="Q53" s="4">
        <v>18253.46</v>
      </c>
    </row>
    <row r="54" spans="1:13" s="90" customFormat="1" ht="15" customHeight="1">
      <c r="A54" s="157" t="s">
        <v>235</v>
      </c>
      <c r="B54" s="158" t="s">
        <v>136</v>
      </c>
      <c r="C54" s="159"/>
      <c r="D54" s="160"/>
      <c r="E54" s="171"/>
      <c r="F54" s="161"/>
      <c r="G54" s="161"/>
      <c r="H54" s="161"/>
      <c r="I54" s="162"/>
      <c r="J54" s="165"/>
      <c r="L54" s="89"/>
      <c r="M54" s="89"/>
    </row>
    <row r="55" spans="1:17" ht="15" customHeight="1">
      <c r="A55" s="34" t="s">
        <v>236</v>
      </c>
      <c r="B55" s="35" t="s">
        <v>202</v>
      </c>
      <c r="C55" s="36" t="s">
        <v>25</v>
      </c>
      <c r="D55" s="51">
        <v>11</v>
      </c>
      <c r="E55" s="38">
        <v>167.56</v>
      </c>
      <c r="F55" s="38">
        <f aca="true" t="shared" si="6" ref="F55:F63">ROUND(D55*E55,2)</f>
        <v>1843.16</v>
      </c>
      <c r="G55" s="59">
        <f aca="true" t="shared" si="7" ref="G55:G63">ROUND(E55*$J$5,2)</f>
        <v>213.97</v>
      </c>
      <c r="H55" s="38">
        <f aca="true" t="shared" si="8" ref="H55:H63">ROUND(D55*G55,2)</f>
        <v>2353.67</v>
      </c>
      <c r="I55" s="60" t="s">
        <v>258</v>
      </c>
      <c r="J55" s="42" t="s">
        <v>203</v>
      </c>
      <c r="L55" s="26"/>
      <c r="M55" s="26"/>
      <c r="Q55" s="12">
        <v>2353.67</v>
      </c>
    </row>
    <row r="56" spans="1:17" ht="15" customHeight="1">
      <c r="A56" s="34" t="s">
        <v>237</v>
      </c>
      <c r="B56" s="35" t="s">
        <v>204</v>
      </c>
      <c r="C56" s="36" t="s">
        <v>25</v>
      </c>
      <c r="D56" s="51">
        <v>27</v>
      </c>
      <c r="E56" s="38">
        <v>136.58</v>
      </c>
      <c r="F56" s="38">
        <f t="shared" si="6"/>
        <v>3687.66</v>
      </c>
      <c r="G56" s="59">
        <f t="shared" si="7"/>
        <v>174.41</v>
      </c>
      <c r="H56" s="38">
        <f t="shared" si="8"/>
        <v>4709.07</v>
      </c>
      <c r="I56" s="60" t="s">
        <v>258</v>
      </c>
      <c r="J56" s="42" t="s">
        <v>205</v>
      </c>
      <c r="L56" s="26"/>
      <c r="M56" s="26"/>
      <c r="Q56" s="12">
        <v>4709.07</v>
      </c>
    </row>
    <row r="57" spans="1:17" ht="15" customHeight="1">
      <c r="A57" s="34" t="s">
        <v>238</v>
      </c>
      <c r="B57" s="35" t="s">
        <v>206</v>
      </c>
      <c r="C57" s="36" t="s">
        <v>25</v>
      </c>
      <c r="D57" s="51">
        <v>5</v>
      </c>
      <c r="E57" s="38">
        <v>191.47</v>
      </c>
      <c r="F57" s="38">
        <f t="shared" si="6"/>
        <v>957.35</v>
      </c>
      <c r="G57" s="59">
        <f t="shared" si="7"/>
        <v>244.51</v>
      </c>
      <c r="H57" s="38">
        <f t="shared" si="8"/>
        <v>1222.55</v>
      </c>
      <c r="I57" s="60" t="s">
        <v>258</v>
      </c>
      <c r="J57" s="42" t="s">
        <v>151</v>
      </c>
      <c r="L57" s="26"/>
      <c r="M57" s="26"/>
      <c r="Q57" s="12">
        <v>1222.55</v>
      </c>
    </row>
    <row r="58" spans="1:17" ht="15" customHeight="1">
      <c r="A58" s="34" t="s">
        <v>239</v>
      </c>
      <c r="B58" s="35" t="s">
        <v>207</v>
      </c>
      <c r="C58" s="36" t="s">
        <v>25</v>
      </c>
      <c r="D58" s="51">
        <v>23</v>
      </c>
      <c r="E58" s="38">
        <v>124.73</v>
      </c>
      <c r="F58" s="38">
        <f t="shared" si="6"/>
        <v>2868.79</v>
      </c>
      <c r="G58" s="59">
        <f t="shared" si="7"/>
        <v>159.28</v>
      </c>
      <c r="H58" s="38">
        <f t="shared" si="8"/>
        <v>3663.44</v>
      </c>
      <c r="I58" s="60" t="s">
        <v>258</v>
      </c>
      <c r="J58" s="42" t="s">
        <v>208</v>
      </c>
      <c r="L58" s="26"/>
      <c r="M58" s="26"/>
      <c r="Q58" s="12">
        <v>3663.44</v>
      </c>
    </row>
    <row r="59" spans="1:17" ht="27" customHeight="1">
      <c r="A59" s="34" t="s">
        <v>240</v>
      </c>
      <c r="B59" s="35" t="s">
        <v>209</v>
      </c>
      <c r="C59" s="36" t="s">
        <v>25</v>
      </c>
      <c r="D59" s="51">
        <v>5</v>
      </c>
      <c r="E59" s="38">
        <v>108.33</v>
      </c>
      <c r="F59" s="38">
        <f t="shared" si="6"/>
        <v>541.65</v>
      </c>
      <c r="G59" s="59">
        <f t="shared" si="7"/>
        <v>138.34</v>
      </c>
      <c r="H59" s="38">
        <f t="shared" si="8"/>
        <v>691.7</v>
      </c>
      <c r="I59" s="60" t="s">
        <v>258</v>
      </c>
      <c r="J59" s="42" t="s">
        <v>210</v>
      </c>
      <c r="L59" s="26"/>
      <c r="M59" s="26"/>
      <c r="Q59" s="12">
        <v>691.7</v>
      </c>
    </row>
    <row r="60" spans="1:17" ht="12.75">
      <c r="A60" s="34" t="s">
        <v>241</v>
      </c>
      <c r="B60" s="35" t="s">
        <v>273</v>
      </c>
      <c r="C60" s="36" t="s">
        <v>25</v>
      </c>
      <c r="D60" s="51">
        <v>1</v>
      </c>
      <c r="E60" s="38">
        <v>205.56</v>
      </c>
      <c r="F60" s="38">
        <f t="shared" si="6"/>
        <v>205.56</v>
      </c>
      <c r="G60" s="59">
        <f t="shared" si="7"/>
        <v>262.5</v>
      </c>
      <c r="H60" s="38">
        <f t="shared" si="8"/>
        <v>262.5</v>
      </c>
      <c r="I60" s="60" t="s">
        <v>258</v>
      </c>
      <c r="J60" s="42" t="s">
        <v>274</v>
      </c>
      <c r="L60" s="26"/>
      <c r="M60" s="26"/>
      <c r="Q60" s="12">
        <v>262.5</v>
      </c>
    </row>
    <row r="61" spans="1:17" ht="23.25" customHeight="1">
      <c r="A61" s="34" t="s">
        <v>242</v>
      </c>
      <c r="B61" s="35" t="s">
        <v>153</v>
      </c>
      <c r="C61" s="36" t="s">
        <v>25</v>
      </c>
      <c r="D61" s="51">
        <v>8</v>
      </c>
      <c r="E61" s="38">
        <v>43.46</v>
      </c>
      <c r="F61" s="38">
        <f t="shared" si="6"/>
        <v>347.68</v>
      </c>
      <c r="G61" s="59">
        <f t="shared" si="7"/>
        <v>55.5</v>
      </c>
      <c r="H61" s="38">
        <f t="shared" si="8"/>
        <v>444</v>
      </c>
      <c r="I61" s="39" t="s">
        <v>262</v>
      </c>
      <c r="J61" s="42" t="s">
        <v>299</v>
      </c>
      <c r="L61" s="26"/>
      <c r="M61" s="26"/>
      <c r="Q61" s="12">
        <v>444</v>
      </c>
    </row>
    <row r="62" spans="1:17" ht="54.75" customHeight="1">
      <c r="A62" s="34" t="s">
        <v>243</v>
      </c>
      <c r="B62" s="35" t="s">
        <v>152</v>
      </c>
      <c r="C62" s="36" t="s">
        <v>25</v>
      </c>
      <c r="D62" s="51">
        <v>17</v>
      </c>
      <c r="E62" s="38">
        <v>76.2</v>
      </c>
      <c r="F62" s="38">
        <f t="shared" si="6"/>
        <v>1295.4</v>
      </c>
      <c r="G62" s="59">
        <f t="shared" si="7"/>
        <v>97.31</v>
      </c>
      <c r="H62" s="38">
        <f t="shared" si="8"/>
        <v>1654.27</v>
      </c>
      <c r="I62" s="39" t="s">
        <v>262</v>
      </c>
      <c r="J62" s="42" t="s">
        <v>263</v>
      </c>
      <c r="L62" s="26"/>
      <c r="M62" s="26"/>
      <c r="Q62" s="12">
        <v>1654.27</v>
      </c>
    </row>
    <row r="63" spans="1:17" ht="12.75">
      <c r="A63" s="34" t="s">
        <v>244</v>
      </c>
      <c r="B63" s="35" t="s">
        <v>281</v>
      </c>
      <c r="C63" s="36" t="s">
        <v>25</v>
      </c>
      <c r="D63" s="51">
        <v>1</v>
      </c>
      <c r="E63" s="38">
        <v>2455.18</v>
      </c>
      <c r="F63" s="38">
        <f t="shared" si="6"/>
        <v>2455.18</v>
      </c>
      <c r="G63" s="59">
        <f t="shared" si="7"/>
        <v>3135.26</v>
      </c>
      <c r="H63" s="38">
        <f t="shared" si="8"/>
        <v>3135.26</v>
      </c>
      <c r="I63" s="60" t="s">
        <v>258</v>
      </c>
      <c r="J63" s="166" t="s">
        <v>282</v>
      </c>
      <c r="K63" s="26"/>
      <c r="Q63" s="12">
        <v>3135.26</v>
      </c>
    </row>
    <row r="64" spans="1:17" ht="12.75">
      <c r="A64" s="34" t="s">
        <v>275</v>
      </c>
      <c r="B64" s="35" t="s">
        <v>335</v>
      </c>
      <c r="C64" s="36" t="s">
        <v>25</v>
      </c>
      <c r="D64" s="51">
        <v>6</v>
      </c>
      <c r="E64" s="38">
        <v>15.27</v>
      </c>
      <c r="F64" s="38">
        <f>ROUND(D64*E64,2)</f>
        <v>91.62</v>
      </c>
      <c r="G64" s="59">
        <f>ROUND(E64*$J$5,2)</f>
        <v>19.5</v>
      </c>
      <c r="H64" s="38">
        <f>ROUND(D64*G64,2)</f>
        <v>117</v>
      </c>
      <c r="I64" s="60" t="s">
        <v>258</v>
      </c>
      <c r="J64" s="42" t="s">
        <v>334</v>
      </c>
      <c r="L64" s="26"/>
      <c r="M64" s="26"/>
      <c r="Q64" s="12">
        <v>117</v>
      </c>
    </row>
    <row r="65" spans="1:17" ht="12.75">
      <c r="A65" s="31" t="s">
        <v>100</v>
      </c>
      <c r="B65" s="46" t="s">
        <v>331</v>
      </c>
      <c r="C65" s="50"/>
      <c r="D65" s="32"/>
      <c r="E65" s="170"/>
      <c r="F65" s="48"/>
      <c r="G65" s="49"/>
      <c r="H65" s="49">
        <f>SUM(H67:H101)</f>
        <v>32126.27</v>
      </c>
      <c r="I65" s="33"/>
      <c r="J65" s="164"/>
      <c r="L65" s="26"/>
      <c r="M65" s="26"/>
      <c r="Q65" s="12">
        <v>32126.27</v>
      </c>
    </row>
    <row r="66" spans="1:13" s="88" customFormat="1" ht="12.75">
      <c r="A66" s="157" t="s">
        <v>101</v>
      </c>
      <c r="B66" s="158" t="s">
        <v>51</v>
      </c>
      <c r="C66" s="159"/>
      <c r="D66" s="160"/>
      <c r="E66" s="171"/>
      <c r="F66" s="161"/>
      <c r="G66" s="161"/>
      <c r="H66" s="161"/>
      <c r="I66" s="162"/>
      <c r="J66" s="165"/>
      <c r="L66" s="89"/>
      <c r="M66" s="89"/>
    </row>
    <row r="67" spans="1:17" ht="25.5">
      <c r="A67" s="34" t="s">
        <v>345</v>
      </c>
      <c r="B67" s="35" t="s">
        <v>283</v>
      </c>
      <c r="C67" s="36" t="s">
        <v>25</v>
      </c>
      <c r="D67" s="51">
        <v>2</v>
      </c>
      <c r="E67" s="38">
        <v>654.12</v>
      </c>
      <c r="F67" s="38">
        <f>ROUND(D67*E67,2)</f>
        <v>1308.24</v>
      </c>
      <c r="G67" s="59">
        <f>ROUND(E67*$J$5,2)</f>
        <v>835.31</v>
      </c>
      <c r="H67" s="38">
        <f>ROUND(D67*G67,2)</f>
        <v>1670.62</v>
      </c>
      <c r="I67" s="60" t="s">
        <v>258</v>
      </c>
      <c r="J67" s="42" t="s">
        <v>297</v>
      </c>
      <c r="L67" s="26"/>
      <c r="M67" s="26"/>
      <c r="Q67" s="12">
        <v>1670.62</v>
      </c>
    </row>
    <row r="68" spans="1:17" ht="15" customHeight="1">
      <c r="A68" s="34" t="s">
        <v>346</v>
      </c>
      <c r="B68" s="35" t="s">
        <v>194</v>
      </c>
      <c r="C68" s="36" t="s">
        <v>25</v>
      </c>
      <c r="D68" s="51">
        <v>11</v>
      </c>
      <c r="E68" s="38">
        <v>71.49</v>
      </c>
      <c r="F68" s="38">
        <f>ROUND(D68*E68,2)</f>
        <v>786.39</v>
      </c>
      <c r="G68" s="59">
        <f>ROUND(E68*$J$5,2)</f>
        <v>91.29</v>
      </c>
      <c r="H68" s="38">
        <f>ROUND(D68*G68,2)</f>
        <v>1004.19</v>
      </c>
      <c r="I68" s="60" t="s">
        <v>258</v>
      </c>
      <c r="J68" s="42" t="s">
        <v>195</v>
      </c>
      <c r="L68" s="26"/>
      <c r="M68" s="26"/>
      <c r="Q68" s="12">
        <v>1004.19</v>
      </c>
    </row>
    <row r="69" spans="1:13" s="88" customFormat="1" ht="12.75">
      <c r="A69" s="157" t="s">
        <v>102</v>
      </c>
      <c r="B69" s="158" t="s">
        <v>52</v>
      </c>
      <c r="C69" s="159"/>
      <c r="D69" s="160"/>
      <c r="E69" s="171"/>
      <c r="F69" s="161"/>
      <c r="G69" s="161"/>
      <c r="H69" s="161"/>
      <c r="I69" s="162"/>
      <c r="J69" s="165"/>
      <c r="L69" s="89"/>
      <c r="M69" s="89"/>
    </row>
    <row r="70" spans="1:17" ht="12.75">
      <c r="A70" s="34" t="s">
        <v>178</v>
      </c>
      <c r="B70" s="35" t="s">
        <v>198</v>
      </c>
      <c r="C70" s="36" t="s">
        <v>25</v>
      </c>
      <c r="D70" s="52">
        <v>18</v>
      </c>
      <c r="E70" s="38">
        <v>43.85</v>
      </c>
      <c r="F70" s="38">
        <f aca="true" t="shared" si="9" ref="F70:F75">ROUND(D70*E70,2)</f>
        <v>789.3</v>
      </c>
      <c r="G70" s="59">
        <f aca="true" t="shared" si="10" ref="G70:G75">ROUND(E70*$J$5,2)</f>
        <v>56</v>
      </c>
      <c r="H70" s="38">
        <f aca="true" t="shared" si="11" ref="H70:H75">ROUND(D70*G70,2)</f>
        <v>1008</v>
      </c>
      <c r="I70" s="60" t="s">
        <v>258</v>
      </c>
      <c r="J70" s="42" t="s">
        <v>196</v>
      </c>
      <c r="L70" s="26"/>
      <c r="M70" s="26"/>
      <c r="Q70" s="12">
        <v>1008</v>
      </c>
    </row>
    <row r="71" spans="1:17" ht="12.75">
      <c r="A71" s="34" t="s">
        <v>245</v>
      </c>
      <c r="B71" s="35" t="s">
        <v>199</v>
      </c>
      <c r="C71" s="36" t="s">
        <v>25</v>
      </c>
      <c r="D71" s="52">
        <v>8</v>
      </c>
      <c r="E71" s="38">
        <v>62.18</v>
      </c>
      <c r="F71" s="38">
        <f t="shared" si="9"/>
        <v>497.44</v>
      </c>
      <c r="G71" s="59">
        <f t="shared" si="10"/>
        <v>79.4</v>
      </c>
      <c r="H71" s="38">
        <f t="shared" si="11"/>
        <v>635.2</v>
      </c>
      <c r="I71" s="60" t="s">
        <v>258</v>
      </c>
      <c r="J71" s="42" t="s">
        <v>197</v>
      </c>
      <c r="L71" s="26"/>
      <c r="M71" s="26"/>
      <c r="Q71" s="12">
        <v>635.2</v>
      </c>
    </row>
    <row r="72" spans="1:17" s="7" customFormat="1" ht="15" customHeight="1">
      <c r="A72" s="34" t="s">
        <v>246</v>
      </c>
      <c r="B72" s="35" t="s">
        <v>200</v>
      </c>
      <c r="C72" s="36" t="s">
        <v>25</v>
      </c>
      <c r="D72" s="52">
        <v>8</v>
      </c>
      <c r="E72" s="38">
        <v>63.08</v>
      </c>
      <c r="F72" s="38">
        <f t="shared" si="9"/>
        <v>504.64</v>
      </c>
      <c r="G72" s="59">
        <f t="shared" si="10"/>
        <v>80.55</v>
      </c>
      <c r="H72" s="38">
        <f t="shared" si="11"/>
        <v>644.4</v>
      </c>
      <c r="I72" s="60" t="s">
        <v>258</v>
      </c>
      <c r="J72" s="42" t="s">
        <v>201</v>
      </c>
      <c r="L72" s="26"/>
      <c r="M72" s="26"/>
      <c r="Q72" s="7">
        <v>644.4</v>
      </c>
    </row>
    <row r="73" spans="1:17" s="4" customFormat="1" ht="25.5">
      <c r="A73" s="34" t="s">
        <v>347</v>
      </c>
      <c r="B73" s="35" t="s">
        <v>68</v>
      </c>
      <c r="C73" s="36" t="s">
        <v>25</v>
      </c>
      <c r="D73" s="99">
        <v>4</v>
      </c>
      <c r="E73" s="98">
        <v>207.8</v>
      </c>
      <c r="F73" s="98">
        <f t="shared" si="9"/>
        <v>831.2</v>
      </c>
      <c r="G73" s="145">
        <f t="shared" si="10"/>
        <v>265.36</v>
      </c>
      <c r="H73" s="98">
        <f t="shared" si="11"/>
        <v>1061.44</v>
      </c>
      <c r="I73" s="60" t="s">
        <v>258</v>
      </c>
      <c r="J73" s="42" t="s">
        <v>118</v>
      </c>
      <c r="L73" s="26"/>
      <c r="M73" s="26"/>
      <c r="Q73" s="4">
        <v>1061.44</v>
      </c>
    </row>
    <row r="74" spans="1:17" ht="25.5">
      <c r="A74" s="34" t="s">
        <v>247</v>
      </c>
      <c r="B74" s="35" t="s">
        <v>0</v>
      </c>
      <c r="C74" s="36" t="s">
        <v>25</v>
      </c>
      <c r="D74" s="99">
        <v>2</v>
      </c>
      <c r="E74" s="98">
        <v>251.07</v>
      </c>
      <c r="F74" s="98">
        <f t="shared" si="9"/>
        <v>502.14</v>
      </c>
      <c r="G74" s="145">
        <f t="shared" si="10"/>
        <v>320.62</v>
      </c>
      <c r="H74" s="98">
        <f t="shared" si="11"/>
        <v>641.24</v>
      </c>
      <c r="I74" s="60" t="s">
        <v>258</v>
      </c>
      <c r="J74" s="42" t="s">
        <v>155</v>
      </c>
      <c r="L74" s="26"/>
      <c r="M74" s="26"/>
      <c r="Q74" s="12">
        <v>641.24</v>
      </c>
    </row>
    <row r="75" spans="1:17" s="4" customFormat="1" ht="51">
      <c r="A75" s="34" t="s">
        <v>248</v>
      </c>
      <c r="B75" s="35" t="s">
        <v>303</v>
      </c>
      <c r="C75" s="36" t="s">
        <v>25</v>
      </c>
      <c r="D75" s="51">
        <v>1</v>
      </c>
      <c r="E75" s="38">
        <v>761.82</v>
      </c>
      <c r="F75" s="98">
        <f t="shared" si="9"/>
        <v>761.82</v>
      </c>
      <c r="G75" s="145">
        <f t="shared" si="10"/>
        <v>972.84</v>
      </c>
      <c r="H75" s="98">
        <f t="shared" si="11"/>
        <v>972.84</v>
      </c>
      <c r="I75" s="39" t="s">
        <v>262</v>
      </c>
      <c r="J75" s="42" t="s">
        <v>302</v>
      </c>
      <c r="L75" s="26"/>
      <c r="M75" s="26"/>
      <c r="Q75" s="4">
        <v>972.84</v>
      </c>
    </row>
    <row r="76" spans="1:13" s="88" customFormat="1" ht="15" customHeight="1">
      <c r="A76" s="157" t="s">
        <v>377</v>
      </c>
      <c r="B76" s="158" t="s">
        <v>135</v>
      </c>
      <c r="C76" s="159"/>
      <c r="D76" s="160"/>
      <c r="E76" s="171"/>
      <c r="F76" s="161"/>
      <c r="G76" s="161"/>
      <c r="H76" s="161"/>
      <c r="I76" s="162"/>
      <c r="J76" s="165"/>
      <c r="L76" s="89"/>
      <c r="M76" s="89"/>
    </row>
    <row r="77" spans="1:17" ht="12.75">
      <c r="A77" s="34" t="s">
        <v>375</v>
      </c>
      <c r="B77" s="35" t="s">
        <v>6</v>
      </c>
      <c r="C77" s="41" t="s">
        <v>23</v>
      </c>
      <c r="D77" s="37">
        <v>12</v>
      </c>
      <c r="E77" s="38">
        <v>38.7</v>
      </c>
      <c r="F77" s="38">
        <f>ROUND(D77*E77,2)</f>
        <v>464.4</v>
      </c>
      <c r="G77" s="59">
        <f>ROUND(E77*$J$5,2)</f>
        <v>49.42</v>
      </c>
      <c r="H77" s="38">
        <f>ROUND(D77*G77,2)</f>
        <v>593.04</v>
      </c>
      <c r="I77" s="60" t="s">
        <v>258</v>
      </c>
      <c r="J77" s="42" t="s">
        <v>53</v>
      </c>
      <c r="L77" s="26"/>
      <c r="M77" s="26"/>
      <c r="Q77" s="12">
        <v>593.04</v>
      </c>
    </row>
    <row r="78" spans="1:17" ht="25.5">
      <c r="A78" s="34" t="s">
        <v>376</v>
      </c>
      <c r="B78" s="35" t="s">
        <v>133</v>
      </c>
      <c r="C78" s="36" t="s">
        <v>25</v>
      </c>
      <c r="D78" s="37">
        <v>2</v>
      </c>
      <c r="E78" s="38">
        <v>207.8</v>
      </c>
      <c r="F78" s="38">
        <f>ROUND(D78*E78,2)</f>
        <v>415.6</v>
      </c>
      <c r="G78" s="59">
        <f>ROUND(E78*$J$5,2)</f>
        <v>265.36</v>
      </c>
      <c r="H78" s="38">
        <f>ROUND(D78*G78,2)</f>
        <v>530.72</v>
      </c>
      <c r="I78" s="60" t="s">
        <v>258</v>
      </c>
      <c r="J78" s="42" t="s">
        <v>118</v>
      </c>
      <c r="L78" s="26"/>
      <c r="M78" s="26"/>
      <c r="Q78" s="12">
        <v>530.72</v>
      </c>
    </row>
    <row r="79" spans="1:13" s="88" customFormat="1" ht="15" customHeight="1">
      <c r="A79" s="157" t="s">
        <v>249</v>
      </c>
      <c r="B79" s="158" t="s">
        <v>154</v>
      </c>
      <c r="C79" s="159"/>
      <c r="D79" s="160"/>
      <c r="E79" s="171"/>
      <c r="F79" s="161"/>
      <c r="G79" s="161"/>
      <c r="H79" s="161"/>
      <c r="I79" s="162"/>
      <c r="J79" s="165"/>
      <c r="L79" s="89"/>
      <c r="M79" s="89"/>
    </row>
    <row r="80" spans="1:17" s="7" customFormat="1" ht="12.75">
      <c r="A80" s="34" t="s">
        <v>348</v>
      </c>
      <c r="B80" s="35" t="s">
        <v>30</v>
      </c>
      <c r="C80" s="36" t="s">
        <v>25</v>
      </c>
      <c r="D80" s="51">
        <v>3</v>
      </c>
      <c r="E80" s="38">
        <v>241.03</v>
      </c>
      <c r="F80" s="38">
        <f aca="true" t="shared" si="12" ref="F80:F97">ROUND(D80*E80,2)</f>
        <v>723.09</v>
      </c>
      <c r="G80" s="59">
        <f aca="true" t="shared" si="13" ref="G80:G97">ROUND(E80*$J$5,2)</f>
        <v>307.8</v>
      </c>
      <c r="H80" s="38">
        <f aca="true" t="shared" si="14" ref="H80:H97">ROUND(D80*G80,2)</f>
        <v>923.4</v>
      </c>
      <c r="I80" s="60" t="s">
        <v>258</v>
      </c>
      <c r="J80" s="42" t="s">
        <v>58</v>
      </c>
      <c r="L80" s="26"/>
      <c r="M80" s="26"/>
      <c r="Q80" s="7">
        <v>923.4</v>
      </c>
    </row>
    <row r="81" spans="1:17" s="7" customFormat="1" ht="12.75">
      <c r="A81" s="34" t="s">
        <v>250</v>
      </c>
      <c r="B81" s="35" t="s">
        <v>213</v>
      </c>
      <c r="C81" s="36" t="s">
        <v>25</v>
      </c>
      <c r="D81" s="51">
        <v>2</v>
      </c>
      <c r="E81" s="38">
        <v>209.79</v>
      </c>
      <c r="F81" s="38">
        <f>ROUND(D81*E81,2)</f>
        <v>419.58</v>
      </c>
      <c r="G81" s="59">
        <f>ROUND(E81*$J$5,2)</f>
        <v>267.9</v>
      </c>
      <c r="H81" s="38">
        <f>ROUND(D81*G81,2)</f>
        <v>535.8</v>
      </c>
      <c r="I81" s="60" t="s">
        <v>258</v>
      </c>
      <c r="J81" s="42" t="s">
        <v>214</v>
      </c>
      <c r="L81" s="26"/>
      <c r="M81" s="26"/>
      <c r="Q81" s="7">
        <v>535.8</v>
      </c>
    </row>
    <row r="82" spans="1:17" ht="12" customHeight="1">
      <c r="A82" s="34" t="s">
        <v>378</v>
      </c>
      <c r="B82" s="35" t="s">
        <v>161</v>
      </c>
      <c r="C82" s="36" t="s">
        <v>25</v>
      </c>
      <c r="D82" s="51">
        <v>2</v>
      </c>
      <c r="E82" s="38">
        <v>163.07</v>
      </c>
      <c r="F82" s="38">
        <f>ROUND(D82*E82,2)</f>
        <v>326.14</v>
      </c>
      <c r="G82" s="59">
        <f>ROUND(E82*$J$5,2)</f>
        <v>208.24</v>
      </c>
      <c r="H82" s="38">
        <f>ROUND(D82*G82,2)</f>
        <v>416.48</v>
      </c>
      <c r="I82" s="60" t="s">
        <v>258</v>
      </c>
      <c r="J82" s="42" t="s">
        <v>162</v>
      </c>
      <c r="L82" s="26"/>
      <c r="M82" s="26"/>
      <c r="Q82" s="12">
        <v>416.48</v>
      </c>
    </row>
    <row r="83" spans="1:17" ht="15" customHeight="1">
      <c r="A83" s="34" t="s">
        <v>379</v>
      </c>
      <c r="B83" s="35" t="s">
        <v>163</v>
      </c>
      <c r="C83" s="36" t="s">
        <v>25</v>
      </c>
      <c r="D83" s="51">
        <v>1</v>
      </c>
      <c r="E83" s="38">
        <v>235</v>
      </c>
      <c r="F83" s="38">
        <f>ROUND(D83*E83,2)</f>
        <v>235</v>
      </c>
      <c r="G83" s="59">
        <f>ROUND(E83*$J$5,2)</f>
        <v>300.1</v>
      </c>
      <c r="H83" s="38">
        <f>ROUND(D83*G83,2)</f>
        <v>300.1</v>
      </c>
      <c r="I83" s="39"/>
      <c r="J83" s="42" t="s">
        <v>5</v>
      </c>
      <c r="K83" s="23"/>
      <c r="L83" s="23"/>
      <c r="M83" s="23"/>
      <c r="N83" s="23"/>
      <c r="Q83" s="12">
        <v>300.1</v>
      </c>
    </row>
    <row r="84" spans="1:17" s="4" customFormat="1" ht="12.75">
      <c r="A84" s="34" t="s">
        <v>380</v>
      </c>
      <c r="B84" s="35" t="s">
        <v>29</v>
      </c>
      <c r="C84" s="36" t="s">
        <v>25</v>
      </c>
      <c r="D84" s="51">
        <v>2</v>
      </c>
      <c r="E84" s="38">
        <v>211.21</v>
      </c>
      <c r="F84" s="38">
        <f>ROUND(D84*E84,2)</f>
        <v>422.42</v>
      </c>
      <c r="G84" s="59">
        <f>ROUND(E84*$J$5,2)</f>
        <v>269.72</v>
      </c>
      <c r="H84" s="38">
        <f>ROUND(D84*G84,2)</f>
        <v>539.44</v>
      </c>
      <c r="I84" s="60" t="s">
        <v>258</v>
      </c>
      <c r="J84" s="42" t="s">
        <v>57</v>
      </c>
      <c r="L84" s="26"/>
      <c r="M84" s="26"/>
      <c r="Q84" s="4">
        <v>539.44</v>
      </c>
    </row>
    <row r="85" spans="1:17" ht="25.5">
      <c r="A85" s="34" t="s">
        <v>381</v>
      </c>
      <c r="B85" s="35" t="s">
        <v>156</v>
      </c>
      <c r="C85" s="36" t="s">
        <v>25</v>
      </c>
      <c r="D85" s="51">
        <v>4</v>
      </c>
      <c r="E85" s="38">
        <v>466.6</v>
      </c>
      <c r="F85" s="38">
        <f t="shared" si="12"/>
        <v>1866.4</v>
      </c>
      <c r="G85" s="59">
        <f t="shared" si="13"/>
        <v>595.85</v>
      </c>
      <c r="H85" s="38">
        <f t="shared" si="14"/>
        <v>2383.4</v>
      </c>
      <c r="I85" s="60" t="s">
        <v>258</v>
      </c>
      <c r="J85" s="42" t="s">
        <v>59</v>
      </c>
      <c r="L85" s="26"/>
      <c r="M85" s="26"/>
      <c r="Q85" s="12">
        <v>2383.4</v>
      </c>
    </row>
    <row r="86" spans="1:17" ht="38.25" customHeight="1">
      <c r="A86" s="34" t="s">
        <v>382</v>
      </c>
      <c r="B86" s="35" t="s">
        <v>157</v>
      </c>
      <c r="C86" s="36" t="s">
        <v>25</v>
      </c>
      <c r="D86" s="37">
        <v>2</v>
      </c>
      <c r="E86" s="38">
        <v>945.74</v>
      </c>
      <c r="F86" s="38">
        <f t="shared" si="12"/>
        <v>1891.48</v>
      </c>
      <c r="G86" s="59">
        <f t="shared" si="13"/>
        <v>1207.71</v>
      </c>
      <c r="H86" s="38">
        <f t="shared" si="14"/>
        <v>2415.42</v>
      </c>
      <c r="I86" s="60" t="s">
        <v>258</v>
      </c>
      <c r="J86" s="42" t="s">
        <v>158</v>
      </c>
      <c r="L86" s="26"/>
      <c r="M86" s="26"/>
      <c r="Q86" s="12">
        <v>2415.42</v>
      </c>
    </row>
    <row r="87" spans="1:17" ht="12.75">
      <c r="A87" s="34" t="s">
        <v>383</v>
      </c>
      <c r="B87" s="35" t="s">
        <v>159</v>
      </c>
      <c r="C87" s="36" t="s">
        <v>25</v>
      </c>
      <c r="D87" s="51">
        <v>10</v>
      </c>
      <c r="E87" s="38">
        <v>104.34</v>
      </c>
      <c r="F87" s="38">
        <f t="shared" si="12"/>
        <v>1043.4</v>
      </c>
      <c r="G87" s="59">
        <f t="shared" si="13"/>
        <v>133.24</v>
      </c>
      <c r="H87" s="38">
        <f t="shared" si="14"/>
        <v>1332.4</v>
      </c>
      <c r="I87" s="60" t="s">
        <v>258</v>
      </c>
      <c r="J87" s="42" t="s">
        <v>160</v>
      </c>
      <c r="L87" s="26"/>
      <c r="M87" s="26"/>
      <c r="Q87" s="12">
        <v>1332.4</v>
      </c>
    </row>
    <row r="88" spans="1:17" s="4" customFormat="1" ht="12.75">
      <c r="A88" s="34" t="s">
        <v>384</v>
      </c>
      <c r="B88" s="35" t="s">
        <v>211</v>
      </c>
      <c r="C88" s="36" t="s">
        <v>25</v>
      </c>
      <c r="D88" s="51">
        <v>9</v>
      </c>
      <c r="E88" s="38">
        <v>81.29</v>
      </c>
      <c r="F88" s="38">
        <f t="shared" si="12"/>
        <v>731.61</v>
      </c>
      <c r="G88" s="59">
        <f t="shared" si="13"/>
        <v>103.81</v>
      </c>
      <c r="H88" s="38">
        <f t="shared" si="14"/>
        <v>934.29</v>
      </c>
      <c r="I88" s="60" t="s">
        <v>258</v>
      </c>
      <c r="J88" s="42" t="s">
        <v>212</v>
      </c>
      <c r="L88" s="26"/>
      <c r="M88" s="26"/>
      <c r="Q88" s="4">
        <v>934.29</v>
      </c>
    </row>
    <row r="89" spans="1:17" s="7" customFormat="1" ht="15" customHeight="1">
      <c r="A89" s="34" t="s">
        <v>385</v>
      </c>
      <c r="B89" s="35" t="s">
        <v>31</v>
      </c>
      <c r="C89" s="36" t="s">
        <v>25</v>
      </c>
      <c r="D89" s="51">
        <v>4</v>
      </c>
      <c r="E89" s="38">
        <v>166.26</v>
      </c>
      <c r="F89" s="38">
        <f t="shared" si="12"/>
        <v>665.04</v>
      </c>
      <c r="G89" s="59">
        <f t="shared" si="13"/>
        <v>212.31</v>
      </c>
      <c r="H89" s="38">
        <f t="shared" si="14"/>
        <v>849.24</v>
      </c>
      <c r="I89" s="60" t="s">
        <v>258</v>
      </c>
      <c r="J89" s="42" t="s">
        <v>60</v>
      </c>
      <c r="L89" s="26"/>
      <c r="M89" s="26"/>
      <c r="Q89" s="7">
        <v>849.24</v>
      </c>
    </row>
    <row r="90" spans="1:17" s="4" customFormat="1" ht="15" customHeight="1">
      <c r="A90" s="34" t="s">
        <v>386</v>
      </c>
      <c r="B90" s="35" t="s">
        <v>8</v>
      </c>
      <c r="C90" s="36" t="s">
        <v>25</v>
      </c>
      <c r="D90" s="51">
        <v>6</v>
      </c>
      <c r="E90" s="38">
        <v>23.01</v>
      </c>
      <c r="F90" s="38">
        <f t="shared" si="12"/>
        <v>138.06</v>
      </c>
      <c r="G90" s="59">
        <f t="shared" si="13"/>
        <v>29.38</v>
      </c>
      <c r="H90" s="38">
        <f t="shared" si="14"/>
        <v>176.28</v>
      </c>
      <c r="I90" s="60" t="s">
        <v>258</v>
      </c>
      <c r="J90" s="42" t="s">
        <v>164</v>
      </c>
      <c r="L90" s="26"/>
      <c r="M90" s="26"/>
      <c r="Q90" s="4">
        <v>176.28</v>
      </c>
    </row>
    <row r="91" spans="1:17" s="4" customFormat="1" ht="12.75">
      <c r="A91" s="34" t="s">
        <v>387</v>
      </c>
      <c r="B91" s="35" t="s">
        <v>272</v>
      </c>
      <c r="C91" s="36" t="s">
        <v>25</v>
      </c>
      <c r="D91" s="51">
        <v>4</v>
      </c>
      <c r="E91" s="38">
        <v>248.2</v>
      </c>
      <c r="F91" s="38">
        <f t="shared" si="12"/>
        <v>992.8</v>
      </c>
      <c r="G91" s="59">
        <f t="shared" si="13"/>
        <v>316.95</v>
      </c>
      <c r="H91" s="38">
        <f t="shared" si="14"/>
        <v>1267.8</v>
      </c>
      <c r="I91" s="60" t="s">
        <v>258</v>
      </c>
      <c r="J91" s="42" t="s">
        <v>61</v>
      </c>
      <c r="L91" s="26"/>
      <c r="M91" s="26"/>
      <c r="Q91" s="4">
        <v>1267.8</v>
      </c>
    </row>
    <row r="92" spans="1:17" s="4" customFormat="1" ht="12.75">
      <c r="A92" s="34" t="s">
        <v>388</v>
      </c>
      <c r="B92" s="35" t="s">
        <v>216</v>
      </c>
      <c r="C92" s="36" t="s">
        <v>25</v>
      </c>
      <c r="D92" s="51">
        <v>6</v>
      </c>
      <c r="E92" s="38">
        <v>59.99</v>
      </c>
      <c r="F92" s="38">
        <f t="shared" si="12"/>
        <v>359.94</v>
      </c>
      <c r="G92" s="59">
        <f t="shared" si="13"/>
        <v>76.61</v>
      </c>
      <c r="H92" s="38">
        <f t="shared" si="14"/>
        <v>459.66</v>
      </c>
      <c r="I92" s="60" t="s">
        <v>258</v>
      </c>
      <c r="J92" s="42" t="s">
        <v>215</v>
      </c>
      <c r="L92" s="26"/>
      <c r="M92" s="26"/>
      <c r="Q92" s="4">
        <v>459.66</v>
      </c>
    </row>
    <row r="93" spans="1:17" s="4" customFormat="1" ht="12.75">
      <c r="A93" s="34" t="s">
        <v>389</v>
      </c>
      <c r="B93" s="35" t="s">
        <v>218</v>
      </c>
      <c r="C93" s="36" t="s">
        <v>25</v>
      </c>
      <c r="D93" s="51">
        <v>4</v>
      </c>
      <c r="E93" s="38">
        <v>35.03</v>
      </c>
      <c r="F93" s="38">
        <f t="shared" si="12"/>
        <v>140.12</v>
      </c>
      <c r="G93" s="59">
        <f t="shared" si="13"/>
        <v>44.73</v>
      </c>
      <c r="H93" s="38">
        <f t="shared" si="14"/>
        <v>178.92</v>
      </c>
      <c r="I93" s="60" t="s">
        <v>258</v>
      </c>
      <c r="J93" s="42" t="s">
        <v>217</v>
      </c>
      <c r="L93" s="26"/>
      <c r="M93" s="26"/>
      <c r="Q93" s="4">
        <v>178.92</v>
      </c>
    </row>
    <row r="94" spans="1:17" s="4" customFormat="1" ht="12.75">
      <c r="A94" s="34" t="s">
        <v>390</v>
      </c>
      <c r="B94" s="79" t="s">
        <v>220</v>
      </c>
      <c r="C94" s="80" t="s">
        <v>25</v>
      </c>
      <c r="D94" s="81">
        <v>4</v>
      </c>
      <c r="E94" s="176">
        <v>39.5</v>
      </c>
      <c r="F94" s="176">
        <f t="shared" si="12"/>
        <v>158</v>
      </c>
      <c r="G94" s="215">
        <f t="shared" si="13"/>
        <v>50.44</v>
      </c>
      <c r="H94" s="176">
        <f t="shared" si="14"/>
        <v>201.76</v>
      </c>
      <c r="I94" s="216" t="s">
        <v>258</v>
      </c>
      <c r="J94" s="82" t="s">
        <v>219</v>
      </c>
      <c r="L94" s="26"/>
      <c r="M94" s="26"/>
      <c r="Q94" s="4">
        <v>201.76</v>
      </c>
    </row>
    <row r="95" spans="1:17" s="4" customFormat="1" ht="12.75">
      <c r="A95" s="34" t="s">
        <v>391</v>
      </c>
      <c r="B95" s="218" t="s">
        <v>221</v>
      </c>
      <c r="C95" s="219" t="s">
        <v>25</v>
      </c>
      <c r="D95" s="220">
        <v>2</v>
      </c>
      <c r="E95" s="221">
        <v>321.75</v>
      </c>
      <c r="F95" s="221">
        <f>ROUND(D95*E95,2)</f>
        <v>643.5</v>
      </c>
      <c r="G95" s="221">
        <f>ROUND(E95*$J$5,2)</f>
        <v>410.87</v>
      </c>
      <c r="H95" s="221">
        <f>ROUND(D95*G95,2)</f>
        <v>821.74</v>
      </c>
      <c r="I95" s="224" t="s">
        <v>264</v>
      </c>
      <c r="J95" s="223" t="s">
        <v>5</v>
      </c>
      <c r="L95" s="26"/>
      <c r="M95" s="26"/>
      <c r="Q95" s="4">
        <v>821.74</v>
      </c>
    </row>
    <row r="96" spans="1:17" s="4" customFormat="1" ht="12.75">
      <c r="A96" s="34" t="s">
        <v>392</v>
      </c>
      <c r="B96" s="35" t="s">
        <v>308</v>
      </c>
      <c r="C96" s="36" t="s">
        <v>22</v>
      </c>
      <c r="D96" s="51">
        <v>9.7</v>
      </c>
      <c r="E96" s="38">
        <v>498.48</v>
      </c>
      <c r="F96" s="38">
        <f t="shared" si="12"/>
        <v>4835.26</v>
      </c>
      <c r="G96" s="59">
        <f t="shared" si="13"/>
        <v>636.56</v>
      </c>
      <c r="H96" s="38">
        <f t="shared" si="14"/>
        <v>6174.63</v>
      </c>
      <c r="I96" s="60" t="s">
        <v>258</v>
      </c>
      <c r="J96" s="42" t="s">
        <v>65</v>
      </c>
      <c r="L96" s="26"/>
      <c r="M96" s="26"/>
      <c r="Q96" s="4">
        <v>6174.63</v>
      </c>
    </row>
    <row r="97" spans="1:17" s="4" customFormat="1" ht="15" customHeight="1">
      <c r="A97" s="34" t="s">
        <v>393</v>
      </c>
      <c r="B97" s="35" t="s">
        <v>307</v>
      </c>
      <c r="C97" s="36" t="s">
        <v>22</v>
      </c>
      <c r="D97" s="51">
        <v>5.37</v>
      </c>
      <c r="E97" s="38">
        <v>326.62</v>
      </c>
      <c r="F97" s="38">
        <f t="shared" si="12"/>
        <v>1753.95</v>
      </c>
      <c r="G97" s="59">
        <f t="shared" si="13"/>
        <v>417.09</v>
      </c>
      <c r="H97" s="38">
        <f t="shared" si="14"/>
        <v>2239.77</v>
      </c>
      <c r="I97" s="60" t="s">
        <v>258</v>
      </c>
      <c r="J97" s="42" t="s">
        <v>306</v>
      </c>
      <c r="L97" s="26"/>
      <c r="M97" s="26"/>
      <c r="Q97" s="4">
        <v>2239.77</v>
      </c>
    </row>
    <row r="98" spans="1:13" ht="12.75">
      <c r="A98" s="157" t="s">
        <v>251</v>
      </c>
      <c r="B98" s="158" t="s">
        <v>16</v>
      </c>
      <c r="C98" s="159"/>
      <c r="D98" s="160"/>
      <c r="E98" s="171"/>
      <c r="F98" s="161"/>
      <c r="G98" s="161"/>
      <c r="H98" s="161"/>
      <c r="I98" s="162"/>
      <c r="J98" s="165"/>
      <c r="L98" s="26"/>
      <c r="M98" s="26"/>
    </row>
    <row r="99" spans="1:17" ht="25.5">
      <c r="A99" s="102" t="s">
        <v>252</v>
      </c>
      <c r="B99" s="101" t="s">
        <v>168</v>
      </c>
      <c r="C99" s="100" t="s">
        <v>25</v>
      </c>
      <c r="D99" s="99">
        <v>2</v>
      </c>
      <c r="E99" s="172">
        <v>140.29</v>
      </c>
      <c r="F99" s="38">
        <f>ROUND(D99*E99,2)</f>
        <v>280.58</v>
      </c>
      <c r="G99" s="59">
        <f>ROUND(E99*$J$5,2)</f>
        <v>179.15</v>
      </c>
      <c r="H99" s="38">
        <f>ROUND(D99*G99,2)</f>
        <v>358.3</v>
      </c>
      <c r="I99" s="60" t="s">
        <v>258</v>
      </c>
      <c r="J99" s="103" t="s">
        <v>167</v>
      </c>
      <c r="L99" s="26"/>
      <c r="M99" s="26"/>
      <c r="Q99" s="12">
        <v>358.3</v>
      </c>
    </row>
    <row r="100" spans="1:17" ht="51">
      <c r="A100" s="102" t="s">
        <v>253</v>
      </c>
      <c r="B100" s="101" t="s">
        <v>166</v>
      </c>
      <c r="C100" s="100" t="s">
        <v>25</v>
      </c>
      <c r="D100" s="99">
        <v>5</v>
      </c>
      <c r="E100" s="173">
        <v>82.03</v>
      </c>
      <c r="F100" s="38">
        <f>ROUND(D100*E100,2)</f>
        <v>410.15</v>
      </c>
      <c r="G100" s="59">
        <f>ROUND(E100*$J$5,2)</f>
        <v>104.75</v>
      </c>
      <c r="H100" s="38">
        <f>ROUND(D100*G100,2)</f>
        <v>523.75</v>
      </c>
      <c r="I100" s="60" t="s">
        <v>258</v>
      </c>
      <c r="J100" s="103" t="s">
        <v>165</v>
      </c>
      <c r="L100" s="26"/>
      <c r="M100" s="26"/>
      <c r="Q100" s="12">
        <v>523.75</v>
      </c>
    </row>
    <row r="101" spans="1:17" ht="12.75">
      <c r="A101" s="102" t="s">
        <v>254</v>
      </c>
      <c r="B101" s="101" t="s">
        <v>329</v>
      </c>
      <c r="C101" s="100" t="s">
        <v>25</v>
      </c>
      <c r="D101" s="99">
        <v>10</v>
      </c>
      <c r="E101" s="98">
        <v>26</v>
      </c>
      <c r="F101" s="38">
        <f>ROUND(D101*E101,2)</f>
        <v>260</v>
      </c>
      <c r="G101" s="59">
        <f>ROUND(E101*$J$5,2)</f>
        <v>33.2</v>
      </c>
      <c r="H101" s="38">
        <f>ROUND(D101*G101,2)</f>
        <v>332</v>
      </c>
      <c r="I101" s="39"/>
      <c r="J101" s="42" t="s">
        <v>5</v>
      </c>
      <c r="L101" s="26"/>
      <c r="M101" s="26"/>
      <c r="Q101" s="12">
        <v>332</v>
      </c>
    </row>
    <row r="102" spans="1:17" ht="15" customHeight="1">
      <c r="A102" s="31" t="s">
        <v>103</v>
      </c>
      <c r="B102" s="46" t="s">
        <v>13</v>
      </c>
      <c r="C102" s="50"/>
      <c r="D102" s="32"/>
      <c r="E102" s="170"/>
      <c r="F102" s="49"/>
      <c r="G102" s="49"/>
      <c r="H102" s="49">
        <f>SUM(H103:H109)</f>
        <v>29467.110000000008</v>
      </c>
      <c r="I102" s="33"/>
      <c r="J102" s="164"/>
      <c r="K102" s="154"/>
      <c r="L102" s="26"/>
      <c r="M102" s="26"/>
      <c r="Q102" s="12">
        <v>29467.11</v>
      </c>
    </row>
    <row r="103" spans="1:17" ht="15" customHeight="1">
      <c r="A103" s="34" t="s">
        <v>104</v>
      </c>
      <c r="B103" s="35" t="s">
        <v>337</v>
      </c>
      <c r="C103" s="41" t="s">
        <v>22</v>
      </c>
      <c r="D103" s="51">
        <v>345.1</v>
      </c>
      <c r="E103" s="38">
        <v>5.27</v>
      </c>
      <c r="F103" s="38">
        <f aca="true" t="shared" si="15" ref="F103:F109">ROUND(D103*E103,2)</f>
        <v>1818.68</v>
      </c>
      <c r="G103" s="59">
        <f aca="true" t="shared" si="16" ref="G103:G109">ROUND(E103*$J$5,2)</f>
        <v>6.73</v>
      </c>
      <c r="H103" s="38">
        <f aca="true" t="shared" si="17" ref="H103:H109">ROUND(D103*G103,2)</f>
        <v>2322.52</v>
      </c>
      <c r="I103" s="60" t="s">
        <v>258</v>
      </c>
      <c r="J103" s="42" t="s">
        <v>55</v>
      </c>
      <c r="L103" s="26"/>
      <c r="M103" s="26"/>
      <c r="Q103" s="12">
        <v>2322.52</v>
      </c>
    </row>
    <row r="104" spans="1:17" s="4" customFormat="1" ht="28.5" customHeight="1">
      <c r="A104" s="34" t="s">
        <v>105</v>
      </c>
      <c r="B104" s="35" t="s">
        <v>309</v>
      </c>
      <c r="C104" s="41" t="s">
        <v>22</v>
      </c>
      <c r="D104" s="37">
        <v>345.1</v>
      </c>
      <c r="E104" s="38">
        <v>25</v>
      </c>
      <c r="F104" s="38">
        <f>ROUND(D104*E104,2)</f>
        <v>8627.5</v>
      </c>
      <c r="G104" s="59">
        <f>ROUND(E104*$J$5,2)</f>
        <v>31.93</v>
      </c>
      <c r="H104" s="38">
        <f>ROUND(D104*G104,2)</f>
        <v>11019.04</v>
      </c>
      <c r="I104" s="60" t="s">
        <v>258</v>
      </c>
      <c r="J104" s="42" t="s">
        <v>310</v>
      </c>
      <c r="L104" s="26"/>
      <c r="M104" s="26"/>
      <c r="Q104" s="4">
        <v>11019.04</v>
      </c>
    </row>
    <row r="105" spans="1:17" s="4" customFormat="1" ht="25.5">
      <c r="A105" s="34" t="s">
        <v>324</v>
      </c>
      <c r="B105" s="35" t="s">
        <v>314</v>
      </c>
      <c r="C105" s="41" t="s">
        <v>22</v>
      </c>
      <c r="D105" s="37">
        <v>79.17</v>
      </c>
      <c r="E105" s="38">
        <v>61.07</v>
      </c>
      <c r="F105" s="38">
        <f>ROUND(D105*E105,2)</f>
        <v>4834.91</v>
      </c>
      <c r="G105" s="59">
        <f>ROUND(E105*$J$5,2)</f>
        <v>77.99</v>
      </c>
      <c r="H105" s="38">
        <f>ROUND(D105*G105,2)</f>
        <v>6174.47</v>
      </c>
      <c r="I105" s="60" t="s">
        <v>258</v>
      </c>
      <c r="J105" s="42" t="s">
        <v>313</v>
      </c>
      <c r="L105" s="26"/>
      <c r="M105" s="26"/>
      <c r="Q105" s="4">
        <v>6174.47</v>
      </c>
    </row>
    <row r="106" spans="1:17" ht="15" customHeight="1">
      <c r="A106" s="34" t="s">
        <v>106</v>
      </c>
      <c r="B106" s="35" t="s">
        <v>225</v>
      </c>
      <c r="C106" s="41" t="s">
        <v>22</v>
      </c>
      <c r="D106" s="51">
        <v>120.95</v>
      </c>
      <c r="E106" s="38">
        <v>5.27</v>
      </c>
      <c r="F106" s="38">
        <f t="shared" si="15"/>
        <v>637.41</v>
      </c>
      <c r="G106" s="59">
        <f t="shared" si="16"/>
        <v>6.73</v>
      </c>
      <c r="H106" s="38">
        <f t="shared" si="17"/>
        <v>813.99</v>
      </c>
      <c r="I106" s="60" t="s">
        <v>258</v>
      </c>
      <c r="J106" s="42" t="s">
        <v>312</v>
      </c>
      <c r="L106" s="26"/>
      <c r="M106" s="26"/>
      <c r="Q106" s="12">
        <v>813.99</v>
      </c>
    </row>
    <row r="107" spans="1:17" s="4" customFormat="1" ht="30.75" customHeight="1">
      <c r="A107" s="34" t="s">
        <v>107</v>
      </c>
      <c r="B107" s="35" t="s">
        <v>226</v>
      </c>
      <c r="C107" s="41" t="s">
        <v>22</v>
      </c>
      <c r="D107" s="37">
        <v>120.95</v>
      </c>
      <c r="E107" s="38">
        <v>25</v>
      </c>
      <c r="F107" s="38">
        <f>ROUND(D107*E107,2)</f>
        <v>3023.75</v>
      </c>
      <c r="G107" s="59">
        <f>ROUND(E107*$J$5,2)</f>
        <v>31.93</v>
      </c>
      <c r="H107" s="38">
        <f>ROUND(D107*G107,2)</f>
        <v>3861.93</v>
      </c>
      <c r="I107" s="60" t="s">
        <v>258</v>
      </c>
      <c r="J107" s="42" t="s">
        <v>311</v>
      </c>
      <c r="L107" s="26"/>
      <c r="M107" s="26"/>
      <c r="Q107" s="4">
        <v>3861.93</v>
      </c>
    </row>
    <row r="108" spans="1:17" ht="15" customHeight="1">
      <c r="A108" s="34" t="s">
        <v>228</v>
      </c>
      <c r="B108" s="35" t="s">
        <v>223</v>
      </c>
      <c r="C108" s="41" t="s">
        <v>22</v>
      </c>
      <c r="D108" s="51">
        <v>136.45</v>
      </c>
      <c r="E108" s="38">
        <v>5.27</v>
      </c>
      <c r="F108" s="38">
        <f t="shared" si="15"/>
        <v>719.09</v>
      </c>
      <c r="G108" s="59">
        <f t="shared" si="16"/>
        <v>6.73</v>
      </c>
      <c r="H108" s="38">
        <f t="shared" si="17"/>
        <v>918.31</v>
      </c>
      <c r="I108" s="60" t="s">
        <v>258</v>
      </c>
      <c r="J108" s="42" t="s">
        <v>55</v>
      </c>
      <c r="L108" s="26"/>
      <c r="M108" s="26"/>
      <c r="Q108" s="12">
        <v>918.31</v>
      </c>
    </row>
    <row r="109" spans="1:17" s="4" customFormat="1" ht="29.25" customHeight="1">
      <c r="A109" s="34" t="s">
        <v>255</v>
      </c>
      <c r="B109" s="35" t="s">
        <v>222</v>
      </c>
      <c r="C109" s="41" t="s">
        <v>22</v>
      </c>
      <c r="D109" s="37">
        <v>136.45</v>
      </c>
      <c r="E109" s="38">
        <v>25</v>
      </c>
      <c r="F109" s="38">
        <f t="shared" si="15"/>
        <v>3411.25</v>
      </c>
      <c r="G109" s="59">
        <f t="shared" si="16"/>
        <v>31.93</v>
      </c>
      <c r="H109" s="38">
        <f t="shared" si="17"/>
        <v>4356.85</v>
      </c>
      <c r="I109" s="60" t="s">
        <v>258</v>
      </c>
      <c r="J109" s="42" t="s">
        <v>310</v>
      </c>
      <c r="L109" s="26"/>
      <c r="M109" s="26"/>
      <c r="Q109" s="4">
        <v>4356.85</v>
      </c>
    </row>
    <row r="110" spans="1:17" ht="12.75">
      <c r="A110" s="31" t="s">
        <v>108</v>
      </c>
      <c r="B110" s="46" t="s">
        <v>134</v>
      </c>
      <c r="C110" s="50"/>
      <c r="D110" s="175"/>
      <c r="E110" s="170"/>
      <c r="F110" s="48"/>
      <c r="G110" s="49"/>
      <c r="H110" s="49">
        <f>SUM(H111:H117)</f>
        <v>20110.97</v>
      </c>
      <c r="I110" s="33"/>
      <c r="J110" s="164"/>
      <c r="L110" s="26"/>
      <c r="M110" s="26"/>
      <c r="Q110" s="12">
        <v>20110.97</v>
      </c>
    </row>
    <row r="111" spans="1:17" ht="12.75">
      <c r="A111" s="34" t="s">
        <v>109</v>
      </c>
      <c r="B111" s="35" t="s">
        <v>190</v>
      </c>
      <c r="C111" s="41" t="s">
        <v>22</v>
      </c>
      <c r="D111" s="37">
        <v>97.15</v>
      </c>
      <c r="E111" s="38">
        <v>34.73</v>
      </c>
      <c r="F111" s="38">
        <f aca="true" t="shared" si="18" ref="F111:F117">ROUND(D111*E111,2)</f>
        <v>3374.02</v>
      </c>
      <c r="G111" s="59">
        <f aca="true" t="shared" si="19" ref="G111:G117">ROUND(E111*$J$5,2)</f>
        <v>44.35</v>
      </c>
      <c r="H111" s="38">
        <f aca="true" t="shared" si="20" ref="H111:H117">ROUND(D111*G111,2)</f>
        <v>4308.6</v>
      </c>
      <c r="I111" s="60" t="s">
        <v>258</v>
      </c>
      <c r="J111" s="42" t="s">
        <v>189</v>
      </c>
      <c r="L111" s="26"/>
      <c r="M111" s="26"/>
      <c r="Q111" s="12">
        <v>4308.6</v>
      </c>
    </row>
    <row r="112" spans="1:17" ht="12.75">
      <c r="A112" s="34" t="s">
        <v>112</v>
      </c>
      <c r="B112" s="35" t="s">
        <v>28</v>
      </c>
      <c r="C112" s="41" t="s">
        <v>22</v>
      </c>
      <c r="D112" s="37">
        <v>97.15</v>
      </c>
      <c r="E112" s="38">
        <v>24.09</v>
      </c>
      <c r="F112" s="38">
        <f t="shared" si="18"/>
        <v>2340.34</v>
      </c>
      <c r="G112" s="59">
        <f t="shared" si="19"/>
        <v>30.76</v>
      </c>
      <c r="H112" s="38">
        <f t="shared" si="20"/>
        <v>2988.33</v>
      </c>
      <c r="I112" s="60" t="s">
        <v>258</v>
      </c>
      <c r="J112" s="42" t="s">
        <v>54</v>
      </c>
      <c r="L112" s="26"/>
      <c r="M112" s="26"/>
      <c r="Q112" s="12">
        <v>2988.33</v>
      </c>
    </row>
    <row r="113" spans="1:17" ht="25.5">
      <c r="A113" s="34" t="s">
        <v>137</v>
      </c>
      <c r="B113" s="35" t="s">
        <v>66</v>
      </c>
      <c r="C113" s="41" t="s">
        <v>22</v>
      </c>
      <c r="D113" s="37">
        <v>97.15</v>
      </c>
      <c r="E113" s="38">
        <v>69.1</v>
      </c>
      <c r="F113" s="38">
        <f t="shared" si="18"/>
        <v>6713.07</v>
      </c>
      <c r="G113" s="59">
        <f t="shared" si="19"/>
        <v>88.24</v>
      </c>
      <c r="H113" s="38">
        <f t="shared" si="20"/>
        <v>8572.52</v>
      </c>
      <c r="I113" s="60" t="s">
        <v>258</v>
      </c>
      <c r="J113" s="42" t="s">
        <v>265</v>
      </c>
      <c r="L113" s="26"/>
      <c r="M113" s="26"/>
      <c r="Q113" s="12">
        <v>8572.52</v>
      </c>
    </row>
    <row r="114" spans="1:17" s="4" customFormat="1" ht="25.5">
      <c r="A114" s="34" t="s">
        <v>138</v>
      </c>
      <c r="B114" s="35" t="s">
        <v>67</v>
      </c>
      <c r="C114" s="41" t="s">
        <v>23</v>
      </c>
      <c r="D114" s="37">
        <v>72.2</v>
      </c>
      <c r="E114" s="38">
        <v>20.5</v>
      </c>
      <c r="F114" s="38">
        <f t="shared" si="18"/>
        <v>1480.1</v>
      </c>
      <c r="G114" s="59">
        <f t="shared" si="19"/>
        <v>26.18</v>
      </c>
      <c r="H114" s="38">
        <f t="shared" si="20"/>
        <v>1890.2</v>
      </c>
      <c r="I114" s="60" t="s">
        <v>258</v>
      </c>
      <c r="J114" s="42" t="s">
        <v>266</v>
      </c>
      <c r="L114" s="26"/>
      <c r="M114" s="26"/>
      <c r="Q114" s="4">
        <v>1890.2</v>
      </c>
    </row>
    <row r="115" spans="1:17" s="4" customFormat="1" ht="12.75">
      <c r="A115" s="34" t="s">
        <v>139</v>
      </c>
      <c r="B115" s="35" t="s">
        <v>353</v>
      </c>
      <c r="C115" s="41" t="s">
        <v>22</v>
      </c>
      <c r="D115" s="37">
        <v>2.09</v>
      </c>
      <c r="E115" s="38">
        <v>237.48</v>
      </c>
      <c r="F115" s="38">
        <f t="shared" si="18"/>
        <v>496.33</v>
      </c>
      <c r="G115" s="59">
        <f t="shared" si="19"/>
        <v>303.26</v>
      </c>
      <c r="H115" s="38">
        <f t="shared" si="20"/>
        <v>633.81</v>
      </c>
      <c r="I115" s="60" t="s">
        <v>258</v>
      </c>
      <c r="J115" s="42" t="s">
        <v>351</v>
      </c>
      <c r="L115" s="26"/>
      <c r="M115" s="26"/>
      <c r="Q115" s="4">
        <v>633.81</v>
      </c>
    </row>
    <row r="116" spans="1:17" s="4" customFormat="1" ht="12.75">
      <c r="A116" s="34" t="s">
        <v>227</v>
      </c>
      <c r="B116" s="35" t="s">
        <v>119</v>
      </c>
      <c r="C116" s="41" t="s">
        <v>22</v>
      </c>
      <c r="D116" s="51">
        <v>10.65</v>
      </c>
      <c r="E116" s="38">
        <v>40.57</v>
      </c>
      <c r="F116" s="38">
        <f t="shared" si="18"/>
        <v>432.07</v>
      </c>
      <c r="G116" s="59">
        <f t="shared" si="19"/>
        <v>51.81</v>
      </c>
      <c r="H116" s="38">
        <f t="shared" si="20"/>
        <v>551.78</v>
      </c>
      <c r="I116" s="60" t="s">
        <v>258</v>
      </c>
      <c r="J116" s="42" t="s">
        <v>115</v>
      </c>
      <c r="L116" s="26"/>
      <c r="M116" s="26"/>
      <c r="Q116" s="4">
        <v>551.78</v>
      </c>
    </row>
    <row r="117" spans="1:17" s="4" customFormat="1" ht="12.75">
      <c r="A117" s="34" t="s">
        <v>352</v>
      </c>
      <c r="B117" s="35" t="s">
        <v>325</v>
      </c>
      <c r="C117" s="41" t="s">
        <v>22</v>
      </c>
      <c r="D117" s="51">
        <v>22.5</v>
      </c>
      <c r="E117" s="38">
        <v>40.57</v>
      </c>
      <c r="F117" s="38">
        <f t="shared" si="18"/>
        <v>912.83</v>
      </c>
      <c r="G117" s="59">
        <f t="shared" si="19"/>
        <v>51.81</v>
      </c>
      <c r="H117" s="38">
        <f t="shared" si="20"/>
        <v>1165.73</v>
      </c>
      <c r="I117" s="60" t="s">
        <v>258</v>
      </c>
      <c r="J117" s="42" t="s">
        <v>115</v>
      </c>
      <c r="L117" s="26"/>
      <c r="M117" s="26"/>
      <c r="Q117" s="4">
        <v>1165.73</v>
      </c>
    </row>
    <row r="118" spans="1:17" s="7" customFormat="1" ht="15" customHeight="1">
      <c r="A118" s="31" t="s">
        <v>174</v>
      </c>
      <c r="B118" s="46" t="s">
        <v>14</v>
      </c>
      <c r="C118" s="50"/>
      <c r="D118" s="175"/>
      <c r="E118" s="48"/>
      <c r="F118" s="48"/>
      <c r="G118" s="49"/>
      <c r="H118" s="49">
        <f>SUM(H119:H127)</f>
        <v>18831.54</v>
      </c>
      <c r="I118" s="33"/>
      <c r="J118" s="164"/>
      <c r="L118" s="26"/>
      <c r="M118" s="26"/>
      <c r="Q118" s="7">
        <v>18831.54</v>
      </c>
    </row>
    <row r="119" spans="1:17" ht="12.75">
      <c r="A119" s="34" t="s">
        <v>110</v>
      </c>
      <c r="B119" s="35" t="s">
        <v>170</v>
      </c>
      <c r="C119" s="41" t="s">
        <v>22</v>
      </c>
      <c r="D119" s="37">
        <v>265.93</v>
      </c>
      <c r="E119" s="38">
        <v>4.32</v>
      </c>
      <c r="F119" s="38">
        <f aca="true" t="shared" si="21" ref="F119:F125">ROUND(D119*E119,2)</f>
        <v>1148.82</v>
      </c>
      <c r="G119" s="59">
        <f aca="true" t="shared" si="22" ref="G119:G125">ROUND(E119*$J$5,2)</f>
        <v>5.52</v>
      </c>
      <c r="H119" s="38">
        <f aca="true" t="shared" si="23" ref="H119:H125">ROUND(D119*G119,2)</f>
        <v>1467.93</v>
      </c>
      <c r="I119" s="60" t="s">
        <v>258</v>
      </c>
      <c r="J119" s="42" t="s">
        <v>116</v>
      </c>
      <c r="L119" s="26"/>
      <c r="M119" s="26"/>
      <c r="Q119" s="12">
        <v>1467.93</v>
      </c>
    </row>
    <row r="120" spans="1:17" ht="12.75">
      <c r="A120" s="34" t="s">
        <v>111</v>
      </c>
      <c r="B120" s="35" t="s">
        <v>69</v>
      </c>
      <c r="C120" s="41" t="s">
        <v>22</v>
      </c>
      <c r="D120" s="37">
        <v>265.93</v>
      </c>
      <c r="E120" s="38">
        <v>12.39</v>
      </c>
      <c r="F120" s="38">
        <f>ROUND(D120*E120,2)</f>
        <v>3294.87</v>
      </c>
      <c r="G120" s="59">
        <f>ROUND(E120*$J$5,2)</f>
        <v>15.82</v>
      </c>
      <c r="H120" s="38">
        <f>ROUND(D120*G120,2)</f>
        <v>4207.01</v>
      </c>
      <c r="I120" s="60" t="s">
        <v>258</v>
      </c>
      <c r="J120" s="42" t="s">
        <v>268</v>
      </c>
      <c r="L120" s="26"/>
      <c r="M120" s="26"/>
      <c r="Q120" s="12">
        <v>4207.01</v>
      </c>
    </row>
    <row r="121" spans="1:17" s="7" customFormat="1" ht="12.75">
      <c r="A121" s="34" t="s">
        <v>140</v>
      </c>
      <c r="B121" s="35" t="s">
        <v>9</v>
      </c>
      <c r="C121" s="41" t="s">
        <v>22</v>
      </c>
      <c r="D121" s="37">
        <v>120.95</v>
      </c>
      <c r="E121" s="38">
        <v>4.32</v>
      </c>
      <c r="F121" s="38">
        <f>ROUND(D121*E121,2)</f>
        <v>522.5</v>
      </c>
      <c r="G121" s="59">
        <f>ROUND(E121*$J$5,2)</f>
        <v>5.52</v>
      </c>
      <c r="H121" s="38">
        <f>ROUND(D121*G121,2)</f>
        <v>667.64</v>
      </c>
      <c r="I121" s="60" t="s">
        <v>258</v>
      </c>
      <c r="J121" s="42" t="s">
        <v>117</v>
      </c>
      <c r="L121" s="26"/>
      <c r="M121" s="26"/>
      <c r="Q121" s="7">
        <v>667.64</v>
      </c>
    </row>
    <row r="122" spans="1:17" ht="12.75">
      <c r="A122" s="34" t="s">
        <v>141</v>
      </c>
      <c r="B122" s="35" t="s">
        <v>70</v>
      </c>
      <c r="C122" s="41" t="s">
        <v>22</v>
      </c>
      <c r="D122" s="37">
        <v>120.95</v>
      </c>
      <c r="E122" s="38">
        <v>12.39</v>
      </c>
      <c r="F122" s="38">
        <f t="shared" si="21"/>
        <v>1498.57</v>
      </c>
      <c r="G122" s="59">
        <f t="shared" si="22"/>
        <v>15.82</v>
      </c>
      <c r="H122" s="38">
        <f t="shared" si="23"/>
        <v>1913.43</v>
      </c>
      <c r="I122" s="60" t="s">
        <v>258</v>
      </c>
      <c r="J122" s="42" t="s">
        <v>269</v>
      </c>
      <c r="L122" s="26"/>
      <c r="M122" s="26"/>
      <c r="Q122" s="12">
        <v>1913.43</v>
      </c>
    </row>
    <row r="123" spans="1:17" ht="12.75">
      <c r="A123" s="34" t="s">
        <v>142</v>
      </c>
      <c r="B123" s="35" t="s">
        <v>181</v>
      </c>
      <c r="C123" s="41" t="s">
        <v>22</v>
      </c>
      <c r="D123" s="37">
        <v>265.93</v>
      </c>
      <c r="E123" s="38">
        <v>15.53</v>
      </c>
      <c r="F123" s="38">
        <f t="shared" si="21"/>
        <v>4129.89</v>
      </c>
      <c r="G123" s="59">
        <f t="shared" si="22"/>
        <v>19.83</v>
      </c>
      <c r="H123" s="38">
        <f t="shared" si="23"/>
        <v>5273.39</v>
      </c>
      <c r="I123" s="60" t="s">
        <v>258</v>
      </c>
      <c r="J123" s="42" t="s">
        <v>267</v>
      </c>
      <c r="L123" s="26"/>
      <c r="M123" s="26"/>
      <c r="Q123" s="12">
        <v>5273.39</v>
      </c>
    </row>
    <row r="124" spans="1:17" ht="12.75">
      <c r="A124" s="34" t="s">
        <v>143</v>
      </c>
      <c r="B124" s="35" t="s">
        <v>182</v>
      </c>
      <c r="C124" s="41" t="s">
        <v>22</v>
      </c>
      <c r="D124" s="37">
        <v>23.19</v>
      </c>
      <c r="E124" s="38">
        <v>19.47</v>
      </c>
      <c r="F124" s="38">
        <f t="shared" si="21"/>
        <v>451.51</v>
      </c>
      <c r="G124" s="59">
        <f t="shared" si="22"/>
        <v>24.86</v>
      </c>
      <c r="H124" s="38">
        <f t="shared" si="23"/>
        <v>576.5</v>
      </c>
      <c r="I124" s="60" t="s">
        <v>258</v>
      </c>
      <c r="J124" s="42" t="s">
        <v>56</v>
      </c>
      <c r="L124" s="26"/>
      <c r="M124" s="26"/>
      <c r="Q124" s="12">
        <v>576.5</v>
      </c>
    </row>
    <row r="125" spans="1:17" ht="12.75">
      <c r="A125" s="34" t="s">
        <v>184</v>
      </c>
      <c r="B125" s="35" t="s">
        <v>180</v>
      </c>
      <c r="C125" s="41" t="s">
        <v>22</v>
      </c>
      <c r="D125" s="37">
        <v>91.56</v>
      </c>
      <c r="E125" s="38">
        <v>15.51</v>
      </c>
      <c r="F125" s="38">
        <f t="shared" si="21"/>
        <v>1420.1</v>
      </c>
      <c r="G125" s="59">
        <f t="shared" si="22"/>
        <v>19.81</v>
      </c>
      <c r="H125" s="38">
        <f t="shared" si="23"/>
        <v>1813.8</v>
      </c>
      <c r="I125" s="60" t="s">
        <v>258</v>
      </c>
      <c r="J125" s="42" t="s">
        <v>183</v>
      </c>
      <c r="L125" s="26"/>
      <c r="M125" s="26"/>
      <c r="Q125" s="12">
        <v>1813.8</v>
      </c>
    </row>
    <row r="126" spans="1:17" ht="12.75">
      <c r="A126" s="34" t="s">
        <v>349</v>
      </c>
      <c r="B126" s="35" t="s">
        <v>224</v>
      </c>
      <c r="C126" s="41" t="s">
        <v>22</v>
      </c>
      <c r="D126" s="37">
        <v>136.45</v>
      </c>
      <c r="E126" s="38">
        <v>4.32</v>
      </c>
      <c r="F126" s="38">
        <f>ROUND(D126*E126,2)</f>
        <v>589.46</v>
      </c>
      <c r="G126" s="59">
        <f>ROUND(E126*$J$5,2)</f>
        <v>5.52</v>
      </c>
      <c r="H126" s="38">
        <f>ROUND(D126*G126,2)</f>
        <v>753.2</v>
      </c>
      <c r="I126" s="60" t="s">
        <v>258</v>
      </c>
      <c r="J126" s="42" t="s">
        <v>116</v>
      </c>
      <c r="L126" s="26"/>
      <c r="M126" s="26"/>
      <c r="Q126" s="12">
        <v>753.2</v>
      </c>
    </row>
    <row r="127" spans="1:17" ht="12.75">
      <c r="A127" s="34" t="s">
        <v>256</v>
      </c>
      <c r="B127" s="35" t="s">
        <v>360</v>
      </c>
      <c r="C127" s="41" t="s">
        <v>22</v>
      </c>
      <c r="D127" s="37">
        <v>136.45</v>
      </c>
      <c r="E127" s="38">
        <v>12.39</v>
      </c>
      <c r="F127" s="38">
        <f>ROUND(D127*E127,2)</f>
        <v>1690.62</v>
      </c>
      <c r="G127" s="59">
        <f>ROUND(E127*$J$5,2)</f>
        <v>15.82</v>
      </c>
      <c r="H127" s="38">
        <f>ROUND(D127*G127,2)</f>
        <v>2158.64</v>
      </c>
      <c r="I127" s="60" t="s">
        <v>258</v>
      </c>
      <c r="J127" s="42" t="s">
        <v>268</v>
      </c>
      <c r="L127" s="26"/>
      <c r="M127" s="26"/>
      <c r="Q127" s="12">
        <v>2158.64</v>
      </c>
    </row>
    <row r="128" spans="1:17" ht="12.75">
      <c r="A128" s="54">
        <v>14</v>
      </c>
      <c r="B128" s="46" t="s">
        <v>17</v>
      </c>
      <c r="C128" s="50"/>
      <c r="D128" s="175"/>
      <c r="E128" s="48"/>
      <c r="F128" s="48"/>
      <c r="G128" s="49"/>
      <c r="H128" s="49">
        <f>SUM(H129:H129)</f>
        <v>545.63</v>
      </c>
      <c r="I128" s="33"/>
      <c r="J128" s="164"/>
      <c r="K128" s="154"/>
      <c r="L128" s="26"/>
      <c r="M128" s="26"/>
      <c r="Q128" s="12">
        <v>545.63</v>
      </c>
    </row>
    <row r="129" spans="1:17" ht="12.75">
      <c r="A129" s="34" t="s">
        <v>350</v>
      </c>
      <c r="B129" s="79" t="s">
        <v>26</v>
      </c>
      <c r="C129" s="80" t="s">
        <v>22</v>
      </c>
      <c r="D129" s="81">
        <v>111.81</v>
      </c>
      <c r="E129" s="176">
        <v>3.82</v>
      </c>
      <c r="F129" s="38">
        <f>ROUND(D129*E129,2)</f>
        <v>427.11</v>
      </c>
      <c r="G129" s="59">
        <f>ROUND(E129*$J$5,2)</f>
        <v>4.88</v>
      </c>
      <c r="H129" s="38">
        <f>ROUND(D129*G129,2)</f>
        <v>545.63</v>
      </c>
      <c r="I129" s="60" t="s">
        <v>258</v>
      </c>
      <c r="J129" s="82" t="s">
        <v>62</v>
      </c>
      <c r="L129" s="26" t="s">
        <v>186</v>
      </c>
      <c r="M129" s="26"/>
      <c r="Q129" s="12">
        <v>545.63</v>
      </c>
    </row>
    <row r="130" spans="1:17" s="7" customFormat="1" ht="20.25" customHeight="1">
      <c r="A130" s="109"/>
      <c r="B130" s="97" t="s">
        <v>315</v>
      </c>
      <c r="C130" s="91"/>
      <c r="D130" s="9"/>
      <c r="E130" s="92"/>
      <c r="F130" s="93">
        <f>SUM(F9:F129)</f>
        <v>195714.70999999993</v>
      </c>
      <c r="G130" s="93"/>
      <c r="H130" s="93">
        <f>SUM(H9:H129)/2</f>
        <v>249935.67960000003</v>
      </c>
      <c r="I130" s="8"/>
      <c r="J130" s="110"/>
      <c r="K130" s="126">
        <f>F130*1/100</f>
        <v>1957.1470999999992</v>
      </c>
      <c r="L130" s="7">
        <v>1957.15</v>
      </c>
      <c r="O130" s="126"/>
      <c r="Q130" s="7">
        <v>249935.67960000003</v>
      </c>
    </row>
    <row r="131" spans="1:10" ht="15" customHeight="1">
      <c r="A131" s="111"/>
      <c r="B131" s="87"/>
      <c r="C131" s="74"/>
      <c r="D131" s="75"/>
      <c r="E131" s="76"/>
      <c r="F131" s="77"/>
      <c r="G131" s="77"/>
      <c r="H131" s="77"/>
      <c r="I131" s="78"/>
      <c r="J131" s="112"/>
    </row>
    <row r="132" spans="1:12" ht="15" customHeight="1">
      <c r="A132" s="111"/>
      <c r="B132" s="86"/>
      <c r="C132" s="74"/>
      <c r="D132" s="75"/>
      <c r="E132" s="76"/>
      <c r="F132" s="77"/>
      <c r="G132" s="77"/>
      <c r="H132" s="77"/>
      <c r="I132" s="78"/>
      <c r="J132" s="112"/>
      <c r="L132" s="154"/>
    </row>
    <row r="133" spans="1:10" ht="15" customHeight="1">
      <c r="A133" s="111"/>
      <c r="B133" s="86"/>
      <c r="C133" s="74"/>
      <c r="D133" s="75"/>
      <c r="E133" s="76"/>
      <c r="F133" s="77"/>
      <c r="G133" s="77"/>
      <c r="H133" s="77"/>
      <c r="I133" s="78"/>
      <c r="J133" s="112"/>
    </row>
    <row r="134" spans="1:10" ht="15" customHeight="1">
      <c r="A134" s="111"/>
      <c r="B134" s="86"/>
      <c r="C134" s="74"/>
      <c r="D134" s="75"/>
      <c r="E134" s="76"/>
      <c r="F134" s="77"/>
      <c r="G134" s="77"/>
      <c r="H134" s="77"/>
      <c r="I134" s="78"/>
      <c r="J134" s="112"/>
    </row>
    <row r="135" spans="1:10" ht="15" customHeight="1">
      <c r="A135" s="111"/>
      <c r="B135" s="86"/>
      <c r="C135" s="74"/>
      <c r="D135" s="75"/>
      <c r="E135" s="76"/>
      <c r="F135" s="77"/>
      <c r="G135" s="77"/>
      <c r="H135" s="77"/>
      <c r="I135" s="78"/>
      <c r="J135" s="112"/>
    </row>
    <row r="136" spans="1:10" ht="15" customHeight="1" thickBot="1">
      <c r="A136" s="225"/>
      <c r="B136" s="226"/>
      <c r="C136" s="227"/>
      <c r="D136" s="228"/>
      <c r="E136" s="229"/>
      <c r="F136" s="230"/>
      <c r="G136" s="230"/>
      <c r="H136" s="230"/>
      <c r="I136" s="231"/>
      <c r="J136" s="232"/>
    </row>
    <row r="175" spans="1:9" ht="12.75">
      <c r="A175" s="17"/>
      <c r="I175" s="27"/>
    </row>
  </sheetData>
  <sheetProtection/>
  <mergeCells count="15">
    <mergeCell ref="J7:J8"/>
    <mergeCell ref="E7:F7"/>
    <mergeCell ref="I7:I8"/>
    <mergeCell ref="D7:D8"/>
    <mergeCell ref="G7:H7"/>
    <mergeCell ref="B7:B8"/>
    <mergeCell ref="G1:H1"/>
    <mergeCell ref="A1:F1"/>
    <mergeCell ref="A4:F4"/>
    <mergeCell ref="A7:A8"/>
    <mergeCell ref="C7:C8"/>
    <mergeCell ref="A6:J6"/>
    <mergeCell ref="A5:F5"/>
    <mergeCell ref="G4:H4"/>
    <mergeCell ref="G5:H5"/>
  </mergeCells>
  <conditionalFormatting sqref="D36:E36 D23:D25 D27:E30 C16:C17">
    <cfRule type="cellIs" priority="12" dxfId="107" operator="equal" stopIfTrue="1">
      <formula>0</formula>
    </cfRule>
  </conditionalFormatting>
  <conditionalFormatting sqref="Q9:Q130">
    <cfRule type="cellIs" priority="2" dxfId="109" operator="greaterThan" stopIfTrue="1">
      <formula>9997.43</formula>
    </cfRule>
  </conditionalFormatting>
  <printOptions horizontalCentered="1"/>
  <pageMargins left="0.1968503937007874" right="0.1968503937007874" top="0.3937007874015748" bottom="0.3937007874015748" header="0" footer="0"/>
  <pageSetup fitToHeight="3" fitToWidth="1" horizontalDpi="600" verticalDpi="600" orientation="landscape" paperSize="9" scale="68" r:id="rId2"/>
  <headerFooter alignWithMargins="0">
    <oddFooter>&amp;CPágina &amp;P de &amp;N</oddFooter>
  </headerFooter>
  <rowBreaks count="1" manualBreakCount="1">
    <brk id="9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showGridLines="0" showZeros="0" view="pageBreakPreview" zoomScaleSheetLayoutView="100" zoomScalePageLayoutView="0" workbookViewId="0" topLeftCell="A1">
      <selection activeCell="A4" sqref="A4:H4"/>
    </sheetView>
  </sheetViews>
  <sheetFormatPr defaultColWidth="9.140625" defaultRowHeight="12.75"/>
  <cols>
    <col min="1" max="1" width="7.421875" style="2" customWidth="1"/>
    <col min="2" max="2" width="38.8515625" style="2" customWidth="1"/>
    <col min="3" max="3" width="15.7109375" style="6" customWidth="1"/>
    <col min="4" max="4" width="15.7109375" style="14" customWidth="1"/>
    <col min="5" max="8" width="15.7109375" style="2" customWidth="1"/>
    <col min="9" max="9" width="18.57421875" style="2" customWidth="1"/>
    <col min="10" max="16384" width="9.140625" style="2" customWidth="1"/>
  </cols>
  <sheetData>
    <row r="1" spans="1:9" ht="21.75" customHeight="1">
      <c r="A1" s="289" t="s">
        <v>34</v>
      </c>
      <c r="B1" s="290"/>
      <c r="C1" s="290"/>
      <c r="D1" s="290"/>
      <c r="E1" s="290"/>
      <c r="F1" s="290"/>
      <c r="G1" s="290"/>
      <c r="H1" s="291"/>
      <c r="I1" s="149"/>
    </row>
    <row r="2" spans="1:9" ht="18" customHeight="1">
      <c r="A2" s="293" t="s">
        <v>395</v>
      </c>
      <c r="B2" s="294"/>
      <c r="C2" s="294"/>
      <c r="D2" s="294"/>
      <c r="E2" s="294"/>
      <c r="F2" s="294"/>
      <c r="G2" s="294"/>
      <c r="H2" s="295"/>
      <c r="I2" s="149"/>
    </row>
    <row r="3" spans="1:9" ht="18" customHeight="1">
      <c r="A3" s="296" t="s">
        <v>396</v>
      </c>
      <c r="B3" s="297"/>
      <c r="C3" s="297"/>
      <c r="D3" s="297"/>
      <c r="E3" s="297"/>
      <c r="F3" s="297"/>
      <c r="G3" s="297"/>
      <c r="H3" s="298"/>
      <c r="I3" s="149"/>
    </row>
    <row r="4" spans="1:9" ht="18" customHeight="1">
      <c r="A4" s="299" t="s">
        <v>192</v>
      </c>
      <c r="B4" s="300"/>
      <c r="C4" s="300"/>
      <c r="D4" s="300"/>
      <c r="E4" s="300"/>
      <c r="F4" s="300"/>
      <c r="G4" s="300"/>
      <c r="H4" s="301"/>
      <c r="I4" s="149"/>
    </row>
    <row r="5" spans="1:9" ht="36" customHeight="1">
      <c r="A5" s="63" t="s">
        <v>19</v>
      </c>
      <c r="B5" s="64" t="s">
        <v>35</v>
      </c>
      <c r="C5" s="65" t="s">
        <v>36</v>
      </c>
      <c r="D5" s="66" t="s">
        <v>37</v>
      </c>
      <c r="E5" s="69" t="s">
        <v>38</v>
      </c>
      <c r="F5" s="69" t="s">
        <v>39</v>
      </c>
      <c r="G5" s="69" t="s">
        <v>40</v>
      </c>
      <c r="H5" s="233" t="s">
        <v>41</v>
      </c>
      <c r="I5" s="149"/>
    </row>
    <row r="6" spans="1:9" ht="14.25" customHeight="1">
      <c r="A6" s="288">
        <v>1</v>
      </c>
      <c r="B6" s="281" t="str">
        <f>'Planilha '!B9</f>
        <v>SERVIÇOS PRELIMINARES</v>
      </c>
      <c r="C6" s="140">
        <f>C7/$C$49</f>
        <v>0.04789436233817333</v>
      </c>
      <c r="D6" s="113">
        <f aca="true" t="shared" si="0" ref="D6:D33">SUM(E6:H6)</f>
        <v>1</v>
      </c>
      <c r="E6" s="148">
        <v>1</v>
      </c>
      <c r="F6" s="148"/>
      <c r="G6" s="148"/>
      <c r="H6" s="234"/>
      <c r="I6" s="149"/>
    </row>
    <row r="7" spans="1:9" ht="14.25" customHeight="1">
      <c r="A7" s="276"/>
      <c r="B7" s="274"/>
      <c r="C7" s="141">
        <f>'Planilha '!H9</f>
        <v>11970.51</v>
      </c>
      <c r="D7" s="142">
        <f t="shared" si="0"/>
        <v>11970.51</v>
      </c>
      <c r="E7" s="144">
        <f>E6*$C$7</f>
        <v>11970.51</v>
      </c>
      <c r="F7" s="144">
        <f>F6*$C$7</f>
        <v>0</v>
      </c>
      <c r="G7" s="144">
        <f>G6*$C$7</f>
        <v>0</v>
      </c>
      <c r="H7" s="235"/>
      <c r="I7" s="149"/>
    </row>
    <row r="8" spans="1:9" ht="14.25" customHeight="1">
      <c r="A8" s="288">
        <v>2</v>
      </c>
      <c r="B8" s="292" t="s">
        <v>171</v>
      </c>
      <c r="C8" s="140">
        <f>C9/$C$49</f>
        <v>0.10224730475016179</v>
      </c>
      <c r="D8" s="113">
        <f t="shared" si="0"/>
        <v>1</v>
      </c>
      <c r="E8" s="148">
        <v>0.25</v>
      </c>
      <c r="F8" s="148">
        <v>0.25</v>
      </c>
      <c r="G8" s="148">
        <v>0.25</v>
      </c>
      <c r="H8" s="234">
        <v>0.25</v>
      </c>
      <c r="I8" s="149"/>
    </row>
    <row r="9" spans="1:9" ht="14.25" customHeight="1">
      <c r="A9" s="276"/>
      <c r="B9" s="274"/>
      <c r="C9" s="141">
        <f>'Planilha '!H15</f>
        <v>25555.249600000003</v>
      </c>
      <c r="D9" s="142">
        <f t="shared" si="0"/>
        <v>25555.249600000003</v>
      </c>
      <c r="E9" s="144">
        <f>E8*$C$9</f>
        <v>6388.812400000001</v>
      </c>
      <c r="F9" s="144">
        <f>F8*$C$9</f>
        <v>6388.812400000001</v>
      </c>
      <c r="G9" s="144">
        <f>G8*$C$9</f>
        <v>6388.812400000001</v>
      </c>
      <c r="H9" s="235">
        <f>H8*$C$9</f>
        <v>6388.812400000001</v>
      </c>
      <c r="I9" s="149"/>
    </row>
    <row r="10" spans="1:9" ht="14.25" customHeight="1">
      <c r="A10" s="288">
        <v>3</v>
      </c>
      <c r="B10" s="281" t="str">
        <f>'Planilha '!B18</f>
        <v>TERRAPLENAGEM/TRABALHO EM TERRA</v>
      </c>
      <c r="C10" s="140">
        <f>C11/$C$49</f>
        <v>0.011259176779016385</v>
      </c>
      <c r="D10" s="113">
        <f t="shared" si="0"/>
        <v>1</v>
      </c>
      <c r="E10" s="148">
        <v>1</v>
      </c>
      <c r="F10" s="148"/>
      <c r="G10" s="148"/>
      <c r="H10" s="234"/>
      <c r="I10" s="149"/>
    </row>
    <row r="11" spans="1:9" ht="14.25" customHeight="1">
      <c r="A11" s="276"/>
      <c r="B11" s="274"/>
      <c r="C11" s="141">
        <f>'Planilha '!H18</f>
        <v>2814.07</v>
      </c>
      <c r="D11" s="142">
        <f t="shared" si="0"/>
        <v>2814.07</v>
      </c>
      <c r="E11" s="144">
        <f>E10*C11</f>
        <v>2814.07</v>
      </c>
      <c r="F11" s="144">
        <f>F10*C11</f>
        <v>0</v>
      </c>
      <c r="G11" s="144"/>
      <c r="H11" s="235"/>
      <c r="I11" s="149"/>
    </row>
    <row r="12" spans="1:9" ht="14.25" customHeight="1">
      <c r="A12" s="288">
        <v>4</v>
      </c>
      <c r="B12" s="302" t="str">
        <f>'Planilha '!B26</f>
        <v>FUNDAÇÃO</v>
      </c>
      <c r="C12" s="140">
        <f>C13/$C$49</f>
        <v>0.07003581892755097</v>
      </c>
      <c r="D12" s="113">
        <f t="shared" si="0"/>
        <v>1</v>
      </c>
      <c r="E12" s="148">
        <v>1</v>
      </c>
      <c r="F12" s="148"/>
      <c r="G12" s="148"/>
      <c r="H12" s="234"/>
      <c r="I12" s="149"/>
    </row>
    <row r="13" spans="1:9" ht="14.25" customHeight="1">
      <c r="A13" s="276"/>
      <c r="B13" s="303"/>
      <c r="C13" s="141">
        <f>'Planilha '!H26</f>
        <v>17504.449999999997</v>
      </c>
      <c r="D13" s="142">
        <f t="shared" si="0"/>
        <v>17504.449999999997</v>
      </c>
      <c r="E13" s="144">
        <f>E12*$C$13</f>
        <v>17504.449999999997</v>
      </c>
      <c r="F13" s="144">
        <f>F12*$C$13</f>
        <v>0</v>
      </c>
      <c r="G13" s="144"/>
      <c r="H13" s="235"/>
      <c r="I13" s="149"/>
    </row>
    <row r="14" spans="1:9" ht="14.25" customHeight="1">
      <c r="A14" s="288">
        <v>5</v>
      </c>
      <c r="B14" s="302" t="str">
        <f>'Planilha '!B32</f>
        <v>ESTRUTURAS DE CONCRETO</v>
      </c>
      <c r="C14" s="140">
        <f>C15/$C$49</f>
        <v>0.10691022603401036</v>
      </c>
      <c r="D14" s="113">
        <f t="shared" si="0"/>
        <v>1</v>
      </c>
      <c r="E14" s="148">
        <v>0.3</v>
      </c>
      <c r="F14" s="148">
        <v>0.5</v>
      </c>
      <c r="G14" s="148">
        <v>0.2</v>
      </c>
      <c r="H14" s="234"/>
      <c r="I14" s="149"/>
    </row>
    <row r="15" spans="1:9" ht="14.25" customHeight="1">
      <c r="A15" s="276"/>
      <c r="B15" s="303"/>
      <c r="C15" s="141">
        <f>'Planilha '!H32</f>
        <v>26720.68</v>
      </c>
      <c r="D15" s="142">
        <f t="shared" si="0"/>
        <v>26720.68</v>
      </c>
      <c r="E15" s="144">
        <f>E14*$C$15</f>
        <v>8016.204</v>
      </c>
      <c r="F15" s="144">
        <f>F14*$C$15</f>
        <v>13360.34</v>
      </c>
      <c r="G15" s="144">
        <f>G14*$C$15</f>
        <v>5344.136</v>
      </c>
      <c r="H15" s="235"/>
      <c r="I15" s="149"/>
    </row>
    <row r="16" spans="1:9" ht="14.25" customHeight="1">
      <c r="A16" s="288">
        <v>6</v>
      </c>
      <c r="B16" s="302" t="str">
        <f>'Planilha '!B37</f>
        <v>ALVENARIAS</v>
      </c>
      <c r="C16" s="140">
        <f>C17/$C$49</f>
        <v>0.04678279635269808</v>
      </c>
      <c r="D16" s="113">
        <f t="shared" si="0"/>
        <v>1</v>
      </c>
      <c r="E16" s="148"/>
      <c r="F16" s="148">
        <v>0.6</v>
      </c>
      <c r="G16" s="148">
        <v>0.4</v>
      </c>
      <c r="H16" s="234"/>
      <c r="I16" s="149"/>
    </row>
    <row r="17" spans="1:9" ht="14.25" customHeight="1">
      <c r="A17" s="276"/>
      <c r="B17" s="303"/>
      <c r="C17" s="141">
        <f>'Planilha '!H37</f>
        <v>11692.689999999999</v>
      </c>
      <c r="D17" s="142">
        <f t="shared" si="0"/>
        <v>11692.689999999999</v>
      </c>
      <c r="E17" s="144">
        <f>E16*$C$17</f>
        <v>0</v>
      </c>
      <c r="F17" s="144">
        <f>F16*$C$17</f>
        <v>7015.613999999999</v>
      </c>
      <c r="G17" s="144">
        <f>G16*$C$17</f>
        <v>4677.076</v>
      </c>
      <c r="H17" s="235">
        <f>H16*$C$17</f>
        <v>0</v>
      </c>
      <c r="I17" s="149"/>
    </row>
    <row r="18" spans="1:9" ht="14.25" customHeight="1">
      <c r="A18" s="288">
        <v>7</v>
      </c>
      <c r="B18" s="281" t="str">
        <f>'Planilha '!B41</f>
        <v>IMPERMEABILIZAÇÕES</v>
      </c>
      <c r="C18" s="140">
        <f>C19/$C$49</f>
        <v>0.06713119162038998</v>
      </c>
      <c r="D18" s="113">
        <f t="shared" si="0"/>
        <v>1</v>
      </c>
      <c r="E18" s="148"/>
      <c r="F18" s="148"/>
      <c r="G18" s="148">
        <v>0.6</v>
      </c>
      <c r="H18" s="234">
        <v>0.4</v>
      </c>
      <c r="I18" s="149"/>
    </row>
    <row r="19" spans="1:9" ht="14.25" customHeight="1">
      <c r="A19" s="276"/>
      <c r="B19" s="274"/>
      <c r="C19" s="141">
        <f>'Planilha '!H41</f>
        <v>16778.48</v>
      </c>
      <c r="D19" s="142">
        <f t="shared" si="0"/>
        <v>16778.48</v>
      </c>
      <c r="E19" s="144">
        <f>E18*$C$19</f>
        <v>0</v>
      </c>
      <c r="F19" s="144">
        <f>F18*$C$19</f>
        <v>0</v>
      </c>
      <c r="G19" s="144">
        <f>G18*$C$19</f>
        <v>10067.088</v>
      </c>
      <c r="H19" s="235">
        <f>H18*$C$19</f>
        <v>6711.392</v>
      </c>
      <c r="I19" s="149"/>
    </row>
    <row r="20" spans="1:9" ht="14.25" customHeight="1">
      <c r="A20" s="288">
        <v>8</v>
      </c>
      <c r="B20" s="281" t="str">
        <f>'Planilha '!B45</f>
        <v>ESQUADRIAS</v>
      </c>
      <c r="C20" s="140">
        <f>C21/$C$49</f>
        <v>0.07027636081455253</v>
      </c>
      <c r="D20" s="113">
        <f t="shared" si="0"/>
        <v>1</v>
      </c>
      <c r="E20" s="148">
        <f>E19*$C$19</f>
        <v>0</v>
      </c>
      <c r="F20" s="148">
        <v>0.5</v>
      </c>
      <c r="G20" s="148">
        <v>0.5</v>
      </c>
      <c r="H20" s="234"/>
      <c r="I20" s="149"/>
    </row>
    <row r="21" spans="1:9" ht="14.25" customHeight="1">
      <c r="A21" s="276"/>
      <c r="B21" s="274"/>
      <c r="C21" s="141">
        <f>'Planilha '!H45</f>
        <v>17564.57</v>
      </c>
      <c r="D21" s="142">
        <f t="shared" si="0"/>
        <v>17564.57</v>
      </c>
      <c r="E21" s="144">
        <f>E20*$C$21</f>
        <v>0</v>
      </c>
      <c r="F21" s="144">
        <f>F20*$C$21</f>
        <v>8782.285</v>
      </c>
      <c r="G21" s="144">
        <f>G20*$C$21</f>
        <v>8782.285</v>
      </c>
      <c r="H21" s="235">
        <f>H20*$C$21</f>
        <v>0</v>
      </c>
      <c r="I21" s="149"/>
    </row>
    <row r="22" spans="1:9" ht="14.25" customHeight="1">
      <c r="A22" s="288">
        <v>9</v>
      </c>
      <c r="B22" s="281" t="str">
        <f>'Planilha '!B53</f>
        <v>INSTALAÇÕES ELÉTRICAS</v>
      </c>
      <c r="C22" s="140">
        <f>C23/$C$49</f>
        <v>0.07303262995188621</v>
      </c>
      <c r="D22" s="113">
        <f t="shared" si="0"/>
        <v>1</v>
      </c>
      <c r="E22" s="148">
        <v>0.1</v>
      </c>
      <c r="F22" s="148">
        <v>0.1</v>
      </c>
      <c r="G22" s="148">
        <v>0.2</v>
      </c>
      <c r="H22" s="234">
        <v>0.6</v>
      </c>
      <c r="I22" s="149"/>
    </row>
    <row r="23" spans="1:9" ht="14.25" customHeight="1">
      <c r="A23" s="276"/>
      <c r="B23" s="274"/>
      <c r="C23" s="141">
        <f>'Planilha '!H53</f>
        <v>18253.46</v>
      </c>
      <c r="D23" s="142">
        <f t="shared" si="0"/>
        <v>18253.46</v>
      </c>
      <c r="E23" s="144">
        <f>E22*$C$23</f>
        <v>1825.346</v>
      </c>
      <c r="F23" s="144">
        <f>F22*$C$23</f>
        <v>1825.346</v>
      </c>
      <c r="G23" s="144">
        <f>G22*$C$23</f>
        <v>3650.692</v>
      </c>
      <c r="H23" s="235">
        <f>H22*$C$23</f>
        <v>10952.076</v>
      </c>
      <c r="I23" s="149"/>
    </row>
    <row r="24" spans="1:9" ht="14.25" customHeight="1">
      <c r="A24" s="288">
        <v>10</v>
      </c>
      <c r="B24" s="281" t="str">
        <f>'Planilha '!B65</f>
        <v>INSTALAÇÕES</v>
      </c>
      <c r="C24" s="140">
        <f>C25/$C$49</f>
        <v>0.1285381505010219</v>
      </c>
      <c r="D24" s="113">
        <f t="shared" si="0"/>
        <v>1</v>
      </c>
      <c r="E24" s="148">
        <v>0.1</v>
      </c>
      <c r="F24" s="148">
        <v>0.1</v>
      </c>
      <c r="G24" s="148">
        <v>0.2</v>
      </c>
      <c r="H24" s="234">
        <v>0.6</v>
      </c>
      <c r="I24" s="149"/>
    </row>
    <row r="25" spans="1:9" ht="14.25" customHeight="1">
      <c r="A25" s="276"/>
      <c r="B25" s="274"/>
      <c r="C25" s="141">
        <f>'Planilha '!H65</f>
        <v>32126.27</v>
      </c>
      <c r="D25" s="142">
        <f t="shared" si="0"/>
        <v>32126.27</v>
      </c>
      <c r="E25" s="144">
        <f>E24*$C$25</f>
        <v>3212.6270000000004</v>
      </c>
      <c r="F25" s="144">
        <f>F24*$C$25</f>
        <v>3212.6270000000004</v>
      </c>
      <c r="G25" s="144">
        <f>G24*$C$25</f>
        <v>6425.254000000001</v>
      </c>
      <c r="H25" s="235">
        <f>H24*$C$25</f>
        <v>19275.762</v>
      </c>
      <c r="I25" s="149"/>
    </row>
    <row r="26" spans="1:9" ht="14.25" customHeight="1">
      <c r="A26" s="288">
        <v>11</v>
      </c>
      <c r="B26" s="281" t="str">
        <f>'Planilha '!B102</f>
        <v>REVESTIMENTOS</v>
      </c>
      <c r="C26" s="140">
        <f>C27/$C$49</f>
        <v>0.11789877318500308</v>
      </c>
      <c r="D26" s="113">
        <f t="shared" si="0"/>
        <v>1</v>
      </c>
      <c r="E26" s="148"/>
      <c r="F26" s="148"/>
      <c r="G26" s="148">
        <v>0.8</v>
      </c>
      <c r="H26" s="234">
        <v>0.2</v>
      </c>
      <c r="I26" s="149"/>
    </row>
    <row r="27" spans="1:9" ht="14.25" customHeight="1">
      <c r="A27" s="276"/>
      <c r="B27" s="274"/>
      <c r="C27" s="141">
        <f>'Planilha '!H102</f>
        <v>29467.110000000008</v>
      </c>
      <c r="D27" s="142">
        <f t="shared" si="0"/>
        <v>29467.11000000001</v>
      </c>
      <c r="E27" s="144">
        <f>E26*$C$27</f>
        <v>0</v>
      </c>
      <c r="F27" s="144">
        <f>F26*$C$27</f>
        <v>0</v>
      </c>
      <c r="G27" s="144">
        <f>G26*$C$27</f>
        <v>23573.68800000001</v>
      </c>
      <c r="H27" s="235">
        <f>H26*$C$27</f>
        <v>5893.422000000002</v>
      </c>
      <c r="I27" s="149"/>
    </row>
    <row r="28" spans="1:9" ht="14.25" customHeight="1">
      <c r="A28" s="288">
        <v>12</v>
      </c>
      <c r="B28" s="281" t="str">
        <f>'Planilha '!B110</f>
        <v>PISOS E RODAPÉ</v>
      </c>
      <c r="C28" s="140">
        <f>C29/$C$49</f>
        <v>0.0804645820564148</v>
      </c>
      <c r="D28" s="113">
        <f t="shared" si="0"/>
        <v>1</v>
      </c>
      <c r="E28" s="148"/>
      <c r="F28" s="148">
        <v>0.5</v>
      </c>
      <c r="G28" s="148">
        <v>0.4</v>
      </c>
      <c r="H28" s="234">
        <v>0.1</v>
      </c>
      <c r="I28" s="149"/>
    </row>
    <row r="29" spans="1:9" ht="14.25" customHeight="1">
      <c r="A29" s="276"/>
      <c r="B29" s="274"/>
      <c r="C29" s="141">
        <f>'Planilha '!H110</f>
        <v>20110.97</v>
      </c>
      <c r="D29" s="142">
        <f t="shared" si="0"/>
        <v>20110.97</v>
      </c>
      <c r="E29" s="144">
        <f>E28*$C$29</f>
        <v>0</v>
      </c>
      <c r="F29" s="144">
        <f>F28*$C$29</f>
        <v>10055.485</v>
      </c>
      <c r="G29" s="144">
        <f>G28*$C$29</f>
        <v>8044.388000000001</v>
      </c>
      <c r="H29" s="235">
        <f>H28*$C$29</f>
        <v>2011.0970000000002</v>
      </c>
      <c r="I29" s="149"/>
    </row>
    <row r="30" spans="1:9" ht="14.25" customHeight="1">
      <c r="A30" s="288">
        <v>13</v>
      </c>
      <c r="B30" s="281" t="str">
        <f>'Planilha '!B118</f>
        <v>PINTURA</v>
      </c>
      <c r="C30" s="140">
        <f>C31/$C$49</f>
        <v>0.07534554502237621</v>
      </c>
      <c r="D30" s="113">
        <f t="shared" si="0"/>
        <v>1</v>
      </c>
      <c r="E30" s="148"/>
      <c r="F30" s="148"/>
      <c r="G30" s="148"/>
      <c r="H30" s="234">
        <v>1</v>
      </c>
      <c r="I30" s="149"/>
    </row>
    <row r="31" spans="1:9" ht="14.25" customHeight="1">
      <c r="A31" s="276"/>
      <c r="B31" s="274"/>
      <c r="C31" s="141">
        <f>'Planilha '!H118</f>
        <v>18831.54</v>
      </c>
      <c r="D31" s="142">
        <f t="shared" si="0"/>
        <v>18831.54</v>
      </c>
      <c r="E31" s="144"/>
      <c r="F31" s="144"/>
      <c r="G31" s="144">
        <f>G30*$C$31</f>
        <v>0</v>
      </c>
      <c r="H31" s="235">
        <f>H30*$C$31</f>
        <v>18831.54</v>
      </c>
      <c r="I31" s="149"/>
    </row>
    <row r="32" spans="1:9" ht="14.25" customHeight="1">
      <c r="A32" s="288">
        <v>14</v>
      </c>
      <c r="B32" s="281" t="str">
        <f>'Planilha '!B128</f>
        <v>COMPLEMENTAÇÃO DE OBRA</v>
      </c>
      <c r="C32" s="143">
        <f>C33/C49</f>
        <v>0.0021830816667441503</v>
      </c>
      <c r="D32" s="113">
        <f t="shared" si="0"/>
        <v>1</v>
      </c>
      <c r="E32" s="148"/>
      <c r="F32" s="148"/>
      <c r="G32" s="148"/>
      <c r="H32" s="234">
        <v>1</v>
      </c>
      <c r="I32" s="149"/>
    </row>
    <row r="33" spans="1:9" ht="14.25" customHeight="1">
      <c r="A33" s="276"/>
      <c r="B33" s="274"/>
      <c r="C33" s="141">
        <f>'Planilha '!H128</f>
        <v>545.63</v>
      </c>
      <c r="D33" s="142">
        <f t="shared" si="0"/>
        <v>545.63</v>
      </c>
      <c r="E33" s="144"/>
      <c r="F33" s="144"/>
      <c r="G33" s="144"/>
      <c r="H33" s="235">
        <f>H32*$C$33</f>
        <v>545.63</v>
      </c>
      <c r="I33" s="149"/>
    </row>
    <row r="34" spans="1:9" ht="14.25" customHeight="1" hidden="1">
      <c r="A34" s="288"/>
      <c r="B34" s="281"/>
      <c r="C34" s="116"/>
      <c r="D34" s="113"/>
      <c r="E34" s="70"/>
      <c r="F34" s="70"/>
      <c r="G34" s="70"/>
      <c r="H34" s="236"/>
      <c r="I34" s="149"/>
    </row>
    <row r="35" spans="1:9" ht="14.25" customHeight="1" hidden="1">
      <c r="A35" s="276"/>
      <c r="B35" s="274"/>
      <c r="C35" s="114"/>
      <c r="D35" s="115"/>
      <c r="E35" s="71"/>
      <c r="F35" s="71"/>
      <c r="G35" s="71"/>
      <c r="H35" s="237"/>
      <c r="I35" s="149"/>
    </row>
    <row r="36" spans="1:9" ht="14.25" customHeight="1" hidden="1">
      <c r="A36" s="276"/>
      <c r="B36" s="275"/>
      <c r="C36" s="116"/>
      <c r="D36" s="113"/>
      <c r="E36" s="70"/>
      <c r="F36" s="70"/>
      <c r="G36" s="70"/>
      <c r="H36" s="236"/>
      <c r="I36" s="149"/>
    </row>
    <row r="37" spans="1:9" ht="14.25" customHeight="1" hidden="1">
      <c r="A37" s="276"/>
      <c r="B37" s="281"/>
      <c r="C37" s="117"/>
      <c r="D37" s="115"/>
      <c r="E37" s="71"/>
      <c r="F37" s="71"/>
      <c r="G37" s="71"/>
      <c r="H37" s="237"/>
      <c r="I37" s="149"/>
    </row>
    <row r="38" spans="1:9" ht="14.25" customHeight="1" hidden="1">
      <c r="A38" s="276"/>
      <c r="B38" s="275"/>
      <c r="C38" s="116"/>
      <c r="D38" s="113"/>
      <c r="E38" s="70"/>
      <c r="F38" s="70"/>
      <c r="G38" s="70"/>
      <c r="H38" s="236"/>
      <c r="I38" s="149"/>
    </row>
    <row r="39" spans="1:9" ht="14.25" customHeight="1" hidden="1">
      <c r="A39" s="276"/>
      <c r="B39" s="281"/>
      <c r="C39" s="114"/>
      <c r="D39" s="115"/>
      <c r="E39" s="71"/>
      <c r="F39" s="71"/>
      <c r="G39" s="71"/>
      <c r="H39" s="237"/>
      <c r="I39" s="149"/>
    </row>
    <row r="40" spans="1:9" ht="14.25" customHeight="1" hidden="1">
      <c r="A40" s="276"/>
      <c r="B40" s="275"/>
      <c r="C40" s="116"/>
      <c r="D40" s="113"/>
      <c r="E40" s="29"/>
      <c r="F40" s="29"/>
      <c r="G40" s="29"/>
      <c r="H40" s="238"/>
      <c r="I40" s="149"/>
    </row>
    <row r="41" spans="1:9" ht="14.25" customHeight="1" hidden="1">
      <c r="A41" s="276"/>
      <c r="B41" s="281"/>
      <c r="C41" s="114"/>
      <c r="D41" s="115"/>
      <c r="E41" s="72"/>
      <c r="F41" s="72"/>
      <c r="G41" s="72"/>
      <c r="H41" s="239"/>
      <c r="I41" s="149"/>
    </row>
    <row r="42" spans="1:9" ht="14.25" customHeight="1" hidden="1">
      <c r="A42" s="276"/>
      <c r="B42" s="274"/>
      <c r="C42" s="116"/>
      <c r="D42" s="113"/>
      <c r="E42" s="70"/>
      <c r="F42" s="70"/>
      <c r="G42" s="70"/>
      <c r="H42" s="236"/>
      <c r="I42" s="149"/>
    </row>
    <row r="43" spans="1:9" ht="14.25" customHeight="1" hidden="1">
      <c r="A43" s="276"/>
      <c r="B43" s="275"/>
      <c r="C43" s="114"/>
      <c r="D43" s="115"/>
      <c r="E43" s="71"/>
      <c r="F43" s="71"/>
      <c r="G43" s="71"/>
      <c r="H43" s="237"/>
      <c r="I43" s="149"/>
    </row>
    <row r="44" spans="1:9" ht="14.25" customHeight="1" hidden="1">
      <c r="A44" s="276"/>
      <c r="B44" s="274"/>
      <c r="C44" s="118"/>
      <c r="D44" s="113"/>
      <c r="E44" s="29"/>
      <c r="F44" s="29"/>
      <c r="G44" s="29"/>
      <c r="H44" s="238"/>
      <c r="I44" s="149"/>
    </row>
    <row r="45" spans="1:9" ht="14.25" customHeight="1" hidden="1">
      <c r="A45" s="276"/>
      <c r="B45" s="275"/>
      <c r="C45" s="119"/>
      <c r="D45" s="120"/>
      <c r="E45" s="73"/>
      <c r="F45" s="73"/>
      <c r="G45" s="73"/>
      <c r="H45" s="240"/>
      <c r="I45" s="149"/>
    </row>
    <row r="46" spans="1:9" ht="14.25" customHeight="1" hidden="1">
      <c r="A46" s="67"/>
      <c r="B46" s="68"/>
      <c r="C46" s="119"/>
      <c r="D46" s="121"/>
      <c r="E46" s="73"/>
      <c r="F46" s="73"/>
      <c r="G46" s="73"/>
      <c r="H46" s="240"/>
      <c r="I46" s="149"/>
    </row>
    <row r="47" spans="1:9" ht="14.25" customHeight="1" hidden="1">
      <c r="A47" s="67"/>
      <c r="B47" s="68"/>
      <c r="C47" s="119"/>
      <c r="D47" s="121"/>
      <c r="E47" s="73"/>
      <c r="F47" s="73"/>
      <c r="G47" s="73"/>
      <c r="H47" s="240"/>
      <c r="I47" s="149"/>
    </row>
    <row r="48" spans="1:9" ht="14.25" customHeight="1">
      <c r="A48" s="277" t="s">
        <v>21</v>
      </c>
      <c r="B48" s="278"/>
      <c r="C48" s="122">
        <f>C44+C42+C40+C38+C36+C34+C32+C30+C28+C26+C24+C22+C20+C18+C16+C14+C12+C10+C8+C6</f>
        <v>0.9999999999999997</v>
      </c>
      <c r="D48" s="123">
        <f>SUM(E48:H48)</f>
        <v>0.9999999999999998</v>
      </c>
      <c r="E48" s="146">
        <f>(E7+E9+E11+E13+E15+E17+E19+E21+E23+E25+E27+E29+E31+E33+E35+E37+E39+E41+E43+E45)/$C49</f>
        <v>0.20698133008777503</v>
      </c>
      <c r="F48" s="146">
        <f>(F7+F9+F11+F13+F15+F17+F19+F21+F23+F25+F27+F29+F31+F33+F35+F37+F39+F41+F43+F45)/$C49</f>
        <v>0.20261416649693892</v>
      </c>
      <c r="G48" s="146">
        <f>(G7+G9+G11+G13+G15+G17+G19+G21+G23+G25+G27+G29+G31+G33+G35+G37+G39+G41+G43+G45)/$C49</f>
        <v>0.30789289277608206</v>
      </c>
      <c r="H48" s="241">
        <f>(H7+H9+H11+H13+H15+H17+H19+H21+H23+H25+H27+H29+H31+H33+H35+H37+H39+H41+H43+H45)/$C49</f>
        <v>0.28251161063920377</v>
      </c>
      <c r="I48" s="149"/>
    </row>
    <row r="49" spans="1:9" ht="15" customHeight="1">
      <c r="A49" s="279"/>
      <c r="B49" s="280"/>
      <c r="C49" s="124">
        <f>SUM(C33,C31,C29,C27,C25,C23,C21,C19,C17,C15,C13,C11,C9,C7,)</f>
        <v>249935.67960000006</v>
      </c>
      <c r="D49" s="125">
        <f>SUM(E49:H49)</f>
        <v>249935.67959999997</v>
      </c>
      <c r="E49" s="147">
        <f>SUM(E7+E9+E11+E13+E15+E17+E19+E21+E23+E25+E27+E29+E31+E33+E35+E37+E39+E41+E43+E45)</f>
        <v>51732.01939999999</v>
      </c>
      <c r="F49" s="147">
        <f>SUM(F7+F9+F11+F13+F15+F17+F19+F21+F23+F25+F27+F29+F31+F33+F35+F37+F39+F41+F43+F45)</f>
        <v>50640.509399999995</v>
      </c>
      <c r="G49" s="147">
        <f>SUM(G7+G9+G11+G13+G15+G17+G19+G21+G23+G25+G27+G29+G31+G33+G35+G37+G39+G41+G43+G45)</f>
        <v>76953.41940000001</v>
      </c>
      <c r="H49" s="242">
        <f>SUM(H7+H9+H11+H13+H15+H17+H19+H21+H23+H25+H27+H29+H31+H33+H35+H37+H39+H41+H43+H45)</f>
        <v>70609.7314</v>
      </c>
      <c r="I49" s="149"/>
    </row>
    <row r="50" spans="1:9" ht="20.25" customHeight="1">
      <c r="A50" s="28"/>
      <c r="B50" s="3"/>
      <c r="C50" s="5"/>
      <c r="D50" s="13"/>
      <c r="E50" s="3"/>
      <c r="F50" s="3"/>
      <c r="G50" s="3"/>
      <c r="H50" s="243"/>
      <c r="I50" s="149"/>
    </row>
    <row r="51" spans="1:9" ht="16.5" customHeight="1">
      <c r="A51" s="28"/>
      <c r="B51" s="3"/>
      <c r="C51" s="5"/>
      <c r="D51" s="13"/>
      <c r="E51" s="3"/>
      <c r="F51" s="3"/>
      <c r="G51" s="3"/>
      <c r="H51" s="243"/>
      <c r="I51" s="149"/>
    </row>
    <row r="52" spans="1:9" ht="24" customHeight="1">
      <c r="A52" s="28"/>
      <c r="B52" s="3"/>
      <c r="C52" s="5"/>
      <c r="D52" s="13"/>
      <c r="E52" s="3"/>
      <c r="F52" s="3"/>
      <c r="G52" s="3"/>
      <c r="H52" s="243"/>
      <c r="I52" s="149"/>
    </row>
    <row r="53" spans="1:9" ht="14.25" customHeight="1">
      <c r="A53" s="282" t="s">
        <v>191</v>
      </c>
      <c r="B53" s="283"/>
      <c r="C53" s="283"/>
      <c r="D53" s="283"/>
      <c r="E53" s="283"/>
      <c r="F53" s="283"/>
      <c r="G53" s="283"/>
      <c r="H53" s="284"/>
      <c r="I53" s="149"/>
    </row>
    <row r="54" spans="1:9" ht="11.25" customHeight="1">
      <c r="A54" s="282"/>
      <c r="B54" s="283"/>
      <c r="C54" s="283"/>
      <c r="D54" s="283"/>
      <c r="E54" s="283"/>
      <c r="F54" s="283"/>
      <c r="G54" s="283"/>
      <c r="H54" s="284"/>
      <c r="I54" s="149"/>
    </row>
    <row r="55" spans="1:9" ht="14.25" customHeight="1">
      <c r="A55" s="282"/>
      <c r="B55" s="283"/>
      <c r="C55" s="283"/>
      <c r="D55" s="283"/>
      <c r="E55" s="283"/>
      <c r="F55" s="283"/>
      <c r="G55" s="283"/>
      <c r="H55" s="284"/>
      <c r="I55" s="149"/>
    </row>
    <row r="56" spans="1:9" ht="15" customHeight="1">
      <c r="A56" s="282"/>
      <c r="B56" s="283"/>
      <c r="C56" s="283"/>
      <c r="D56" s="283"/>
      <c r="E56" s="283"/>
      <c r="F56" s="283"/>
      <c r="G56" s="283"/>
      <c r="H56" s="284"/>
      <c r="I56" s="149"/>
    </row>
    <row r="57" spans="1:9" ht="14.25" customHeight="1" thickBot="1">
      <c r="A57" s="285"/>
      <c r="B57" s="286"/>
      <c r="C57" s="286"/>
      <c r="D57" s="286"/>
      <c r="E57" s="286"/>
      <c r="F57" s="286"/>
      <c r="G57" s="286"/>
      <c r="H57" s="287"/>
      <c r="I57" s="149"/>
    </row>
    <row r="58" spans="1:6" ht="13.5" customHeight="1">
      <c r="A58" s="83"/>
      <c r="B58" s="83"/>
      <c r="C58" s="83"/>
      <c r="D58" s="83"/>
      <c r="E58" s="83"/>
      <c r="F58" s="83"/>
    </row>
    <row r="59" spans="1:6" ht="13.5" customHeight="1">
      <c r="A59" s="83"/>
      <c r="B59" s="83"/>
      <c r="C59" s="83"/>
      <c r="D59" s="83"/>
      <c r="E59" s="83"/>
      <c r="F59" s="83"/>
    </row>
    <row r="60" spans="1:6" ht="13.5" customHeight="1">
      <c r="A60" s="83"/>
      <c r="B60" s="83"/>
      <c r="C60" s="83"/>
      <c r="D60" s="83"/>
      <c r="E60" s="83"/>
      <c r="F60" s="83"/>
    </row>
    <row r="61" spans="1:6" ht="12.75">
      <c r="A61" s="83"/>
      <c r="B61" s="150"/>
      <c r="C61" s="83"/>
      <c r="D61" s="83"/>
      <c r="E61" s="83"/>
      <c r="F61" s="83"/>
    </row>
    <row r="62" spans="1:6" ht="12.75">
      <c r="A62" s="83"/>
      <c r="B62" s="151"/>
      <c r="C62" s="83"/>
      <c r="D62" s="83"/>
      <c r="E62" s="83"/>
      <c r="F62" s="83"/>
    </row>
    <row r="63" ht="12.75">
      <c r="B63" s="151"/>
    </row>
    <row r="67" ht="12.75">
      <c r="E67" s="273"/>
    </row>
    <row r="68" ht="12.75">
      <c r="E68" s="273"/>
    </row>
    <row r="69" ht="12.75">
      <c r="E69" s="273"/>
    </row>
    <row r="70" ht="12.75">
      <c r="E70" s="273"/>
    </row>
  </sheetData>
  <sheetProtection/>
  <mergeCells count="47">
    <mergeCell ref="A18:A19"/>
    <mergeCell ref="A12:A13"/>
    <mergeCell ref="A14:A15"/>
    <mergeCell ref="A16:A17"/>
    <mergeCell ref="B12:B13"/>
    <mergeCell ref="B14:B15"/>
    <mergeCell ref="B16:B17"/>
    <mergeCell ref="B18:B19"/>
    <mergeCell ref="A20:A21"/>
    <mergeCell ref="A26:A27"/>
    <mergeCell ref="B26:B27"/>
    <mergeCell ref="A30:A31"/>
    <mergeCell ref="B20:B21"/>
    <mergeCell ref="A24:A25"/>
    <mergeCell ref="B24:B25"/>
    <mergeCell ref="A1:H1"/>
    <mergeCell ref="A10:A11"/>
    <mergeCell ref="B10:B11"/>
    <mergeCell ref="B8:B9"/>
    <mergeCell ref="A8:A9"/>
    <mergeCell ref="A6:A7"/>
    <mergeCell ref="B6:B7"/>
    <mergeCell ref="A2:H2"/>
    <mergeCell ref="A3:H3"/>
    <mergeCell ref="A4:H4"/>
    <mergeCell ref="A34:A35"/>
    <mergeCell ref="B34:B35"/>
    <mergeCell ref="A22:A23"/>
    <mergeCell ref="A28:A29"/>
    <mergeCell ref="B32:B33"/>
    <mergeCell ref="B28:B29"/>
    <mergeCell ref="A32:A33"/>
    <mergeCell ref="B22:B23"/>
    <mergeCell ref="B30:B31"/>
    <mergeCell ref="B36:B37"/>
    <mergeCell ref="A38:A39"/>
    <mergeCell ref="B38:B39"/>
    <mergeCell ref="A36:A37"/>
    <mergeCell ref="E67:E70"/>
    <mergeCell ref="B44:B45"/>
    <mergeCell ref="A40:A41"/>
    <mergeCell ref="A44:A45"/>
    <mergeCell ref="A48:B49"/>
    <mergeCell ref="A42:A43"/>
    <mergeCell ref="B42:B43"/>
    <mergeCell ref="B40:B41"/>
    <mergeCell ref="A53:H57"/>
  </mergeCells>
  <conditionalFormatting sqref="E32:G32 F6:H6 E30:G30">
    <cfRule type="cellIs" priority="119" dxfId="0" operator="greaterThan" stopIfTrue="1">
      <formula>0</formula>
    </cfRule>
  </conditionalFormatting>
  <conditionalFormatting sqref="E6 E8:H8 E10:H10 E12:H12 E14:H14 E16:H16 E18:H18 E20:H20 E22:H22 E24:H24 E26:H26 E28:H28 H30 H32">
    <cfRule type="cellIs" priority="2" dxfId="110" operator="greaterThan" stopIfTrue="1">
      <formula>0</formula>
    </cfRule>
  </conditionalFormatting>
  <printOptions horizontalCentered="1"/>
  <pageMargins left="0.31496062992125984" right="0.23" top="0.3937007874015748" bottom="0.3937007874015748" header="0.1968503937007874" footer="0"/>
  <pageSetup horizontalDpi="300" verticalDpi="300" orientation="landscape" paperSize="9" scale="82" r:id="rId2"/>
  <headerFooter alignWithMargins="0"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8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2" width="12.421875" style="0" customWidth="1"/>
    <col min="3" max="3" width="67.00390625" style="0" customWidth="1"/>
    <col min="5" max="5" width="14.421875" style="0" customWidth="1"/>
    <col min="6" max="7" width="12.140625" style="0" bestFit="1" customWidth="1"/>
  </cols>
  <sheetData>
    <row r="1" ht="12.75" customHeight="1"/>
    <row r="3" spans="1:7" ht="12.75">
      <c r="A3" s="198"/>
      <c r="B3" s="199"/>
      <c r="C3" s="199" t="s">
        <v>284</v>
      </c>
      <c r="D3" s="199"/>
      <c r="E3" s="199"/>
      <c r="F3" s="199"/>
      <c r="G3" s="200"/>
    </row>
    <row r="4" spans="1:7" ht="12.75">
      <c r="A4" s="201"/>
      <c r="B4" s="202"/>
      <c r="C4" s="202"/>
      <c r="D4" s="202"/>
      <c r="E4" s="202"/>
      <c r="F4" s="202"/>
      <c r="G4" s="203"/>
    </row>
    <row r="5" spans="1:7" ht="12.75">
      <c r="A5" s="155"/>
      <c r="B5" s="155"/>
      <c r="C5" s="155" t="s">
        <v>292</v>
      </c>
      <c r="D5" s="155"/>
      <c r="E5" s="155"/>
      <c r="F5" s="155"/>
      <c r="G5" s="155"/>
    </row>
    <row r="6" spans="1:7" ht="12.75">
      <c r="A6" s="155" t="s">
        <v>258</v>
      </c>
      <c r="B6" s="155" t="s">
        <v>291</v>
      </c>
      <c r="C6" s="155"/>
      <c r="D6" s="155"/>
      <c r="E6" s="155">
        <v>1</v>
      </c>
      <c r="F6" s="155">
        <v>463.2</v>
      </c>
      <c r="G6" s="156">
        <f>E6*F6</f>
        <v>463.2</v>
      </c>
    </row>
    <row r="7" spans="1:7" ht="12.75">
      <c r="A7" s="155" t="s">
        <v>258</v>
      </c>
      <c r="B7" s="155" t="s">
        <v>285</v>
      </c>
      <c r="C7" s="155"/>
      <c r="D7" s="155"/>
      <c r="E7" s="155">
        <v>1</v>
      </c>
      <c r="F7" s="155">
        <v>43.46</v>
      </c>
      <c r="G7" s="156">
        <f>E7*F7</f>
        <v>43.46</v>
      </c>
    </row>
    <row r="8" spans="1:7" ht="12.75">
      <c r="A8" s="155" t="s">
        <v>258</v>
      </c>
      <c r="B8" s="155" t="s">
        <v>286</v>
      </c>
      <c r="C8" s="167" t="s">
        <v>287</v>
      </c>
      <c r="D8" s="155"/>
      <c r="E8" s="155"/>
      <c r="F8" s="155"/>
      <c r="G8" s="155"/>
    </row>
    <row r="9" spans="1:7" ht="12.75">
      <c r="A9" s="155"/>
      <c r="B9" s="155"/>
      <c r="C9" s="168" t="s">
        <v>288</v>
      </c>
      <c r="D9" s="155"/>
      <c r="E9" s="155">
        <v>1</v>
      </c>
      <c r="F9" s="155">
        <v>11.13</v>
      </c>
      <c r="G9" s="156">
        <f>E9*F9</f>
        <v>11.13</v>
      </c>
    </row>
    <row r="10" spans="1:7" ht="12.75">
      <c r="A10" s="155" t="s">
        <v>258</v>
      </c>
      <c r="B10" s="155" t="s">
        <v>289</v>
      </c>
      <c r="C10" s="167" t="s">
        <v>287</v>
      </c>
      <c r="D10" s="155"/>
      <c r="E10" s="155"/>
      <c r="F10" s="155"/>
      <c r="G10" s="155"/>
    </row>
    <row r="11" spans="1:7" ht="12.75">
      <c r="A11" s="155"/>
      <c r="B11" s="155"/>
      <c r="C11" s="168" t="s">
        <v>290</v>
      </c>
      <c r="D11" s="155"/>
      <c r="E11" s="155">
        <v>3</v>
      </c>
      <c r="F11" s="155">
        <v>26.61</v>
      </c>
      <c r="G11" s="156">
        <f>E11*F11</f>
        <v>79.83</v>
      </c>
    </row>
    <row r="12" spans="1:7" ht="12.75">
      <c r="A12" s="155" t="s">
        <v>258</v>
      </c>
      <c r="B12" s="155" t="s">
        <v>293</v>
      </c>
      <c r="C12" s="155" t="s">
        <v>294</v>
      </c>
      <c r="D12" s="155"/>
      <c r="E12" s="155">
        <v>1</v>
      </c>
      <c r="F12" s="155">
        <v>31.15</v>
      </c>
      <c r="G12" s="156">
        <f>E12*F12</f>
        <v>31.15</v>
      </c>
    </row>
    <row r="13" spans="1:7" ht="12.75">
      <c r="A13" s="155" t="s">
        <v>258</v>
      </c>
      <c r="B13" s="155" t="s">
        <v>295</v>
      </c>
      <c r="C13" s="167" t="s">
        <v>298</v>
      </c>
      <c r="D13" s="155"/>
      <c r="E13" s="155">
        <v>1</v>
      </c>
      <c r="F13" s="155">
        <v>25.35</v>
      </c>
      <c r="G13" s="156">
        <f>E13*F13</f>
        <v>25.35</v>
      </c>
    </row>
    <row r="14" spans="1:7" ht="12.75">
      <c r="A14" s="155"/>
      <c r="B14" s="155"/>
      <c r="C14" s="168"/>
      <c r="D14" s="155"/>
      <c r="E14" s="155"/>
      <c r="F14" s="155"/>
      <c r="G14" s="156"/>
    </row>
    <row r="15" spans="1:7" ht="12.75">
      <c r="A15" s="204"/>
      <c r="B15" s="205"/>
      <c r="C15" s="205"/>
      <c r="D15" s="205"/>
      <c r="E15" s="205"/>
      <c r="F15" s="206" t="s">
        <v>296</v>
      </c>
      <c r="G15" s="207">
        <f>SUM(G6:G14)</f>
        <v>654.12</v>
      </c>
    </row>
    <row r="18" spans="1:7" ht="12.75">
      <c r="A18" s="208"/>
      <c r="B18" s="209"/>
      <c r="C18" s="209"/>
      <c r="D18" s="209" t="s">
        <v>304</v>
      </c>
      <c r="E18" s="209" t="s">
        <v>305</v>
      </c>
      <c r="F18" s="209" t="s">
        <v>296</v>
      </c>
      <c r="G18" s="210"/>
    </row>
    <row r="19" spans="1:7" ht="25.5">
      <c r="A19" s="208" t="s">
        <v>258</v>
      </c>
      <c r="B19" s="209" t="s">
        <v>61</v>
      </c>
      <c r="C19" s="211" t="s">
        <v>271</v>
      </c>
      <c r="D19" s="209">
        <v>459.62</v>
      </c>
      <c r="E19" s="209">
        <v>2.7</v>
      </c>
      <c r="F19" s="209">
        <f>D19*E19</f>
        <v>1240.9740000000002</v>
      </c>
      <c r="G19" s="210"/>
    </row>
    <row r="21" ht="13.5" thickBot="1"/>
    <row r="22" spans="1:7" ht="25.5">
      <c r="A22" s="177" t="s">
        <v>366</v>
      </c>
      <c r="B22" s="178" t="s">
        <v>44</v>
      </c>
      <c r="C22" s="179" t="s">
        <v>221</v>
      </c>
      <c r="D22" s="180" t="s">
        <v>367</v>
      </c>
      <c r="E22" s="178" t="s">
        <v>1</v>
      </c>
      <c r="F22" s="178" t="s">
        <v>368</v>
      </c>
      <c r="G22" s="181" t="s">
        <v>21</v>
      </c>
    </row>
    <row r="23" spans="1:7" ht="12.75">
      <c r="A23" s="182" t="s">
        <v>5</v>
      </c>
      <c r="B23" s="183"/>
      <c r="C23" s="183" t="s">
        <v>369</v>
      </c>
      <c r="D23" s="184" t="s">
        <v>25</v>
      </c>
      <c r="E23" s="185">
        <v>2</v>
      </c>
      <c r="F23" s="156">
        <v>144</v>
      </c>
      <c r="G23" s="186">
        <f>E23*F23</f>
        <v>288</v>
      </c>
    </row>
    <row r="24" spans="1:7" ht="12.75">
      <c r="A24" s="182" t="s">
        <v>5</v>
      </c>
      <c r="B24" s="155"/>
      <c r="C24" s="183" t="s">
        <v>370</v>
      </c>
      <c r="D24" s="184" t="s">
        <v>25</v>
      </c>
      <c r="E24" s="185">
        <v>1</v>
      </c>
      <c r="F24" s="156">
        <v>30</v>
      </c>
      <c r="G24" s="186">
        <f>E24*F24</f>
        <v>30</v>
      </c>
    </row>
    <row r="25" spans="1:7" ht="12.75">
      <c r="A25" s="182" t="s">
        <v>262</v>
      </c>
      <c r="B25" s="187">
        <v>11057</v>
      </c>
      <c r="C25" s="183" t="s">
        <v>371</v>
      </c>
      <c r="D25" s="188" t="s">
        <v>372</v>
      </c>
      <c r="E25" s="185">
        <v>4</v>
      </c>
      <c r="F25" s="156">
        <v>0.07</v>
      </c>
      <c r="G25" s="186">
        <f>E25*F25</f>
        <v>0.28</v>
      </c>
    </row>
    <row r="26" spans="1:7" ht="12.75">
      <c r="A26" s="182" t="s">
        <v>262</v>
      </c>
      <c r="B26" s="187">
        <v>88273</v>
      </c>
      <c r="C26" s="183" t="s">
        <v>373</v>
      </c>
      <c r="D26" s="188" t="s">
        <v>372</v>
      </c>
      <c r="E26" s="185">
        <v>0.3</v>
      </c>
      <c r="F26" s="156">
        <v>12.49</v>
      </c>
      <c r="G26" s="186">
        <f>E26*F26</f>
        <v>3.747</v>
      </c>
    </row>
    <row r="27" spans="1:7" ht="13.5" thickBot="1">
      <c r="A27" s="189" t="s">
        <v>262</v>
      </c>
      <c r="B27" s="190">
        <v>88316</v>
      </c>
      <c r="C27" s="191" t="s">
        <v>374</v>
      </c>
      <c r="D27" s="192" t="s">
        <v>372</v>
      </c>
      <c r="E27" s="193">
        <v>0.3</v>
      </c>
      <c r="F27" s="194">
        <v>9.87</v>
      </c>
      <c r="G27" s="195">
        <f>E27*F27</f>
        <v>2.961</v>
      </c>
    </row>
    <row r="28" spans="6:7" ht="13.5" thickBot="1">
      <c r="F28" s="196" t="s">
        <v>21</v>
      </c>
      <c r="G28" s="197">
        <f>G23+G24+G26</f>
        <v>321.747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gustavomariano</cp:lastModifiedBy>
  <cp:lastPrinted>2016-05-04T17:24:31Z</cp:lastPrinted>
  <dcterms:created xsi:type="dcterms:W3CDTF">2006-09-22T13:55:22Z</dcterms:created>
  <dcterms:modified xsi:type="dcterms:W3CDTF">2016-05-04T17:37:32Z</dcterms:modified>
  <cp:category/>
  <cp:version/>
  <cp:contentType/>
  <cp:contentStatus/>
</cp:coreProperties>
</file>